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gen\Desktop\"/>
    </mc:Choice>
  </mc:AlternateContent>
  <xr:revisionPtr revIDLastSave="0" documentId="13_ncr:1_{3B858CE4-6418-4053-B4F7-3A8B92D07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" sheetId="8" r:id="rId1"/>
    <sheet name="П" sheetId="1" r:id="rId2"/>
    <sheet name="Т" sheetId="2" r:id="rId3"/>
    <sheet name="Б" sheetId="3" r:id="rId4"/>
    <sheet name="З" sheetId="4" r:id="rId5"/>
    <sheet name="У" sheetId="6" r:id="rId6"/>
    <sheet name="А" sheetId="7" r:id="rId7"/>
    <sheet name="Прайс-лист" sheetId="9" r:id="rId8"/>
    <sheet name="DG" sheetId="14" r:id="rId9"/>
    <sheet name="DGS" sheetId="23" r:id="rId10"/>
    <sheet name="DG-B" sheetId="24" r:id="rId11"/>
    <sheet name="DGS-B" sheetId="25" r:id="rId12"/>
    <sheet name="DJ-E" sheetId="26" r:id="rId13"/>
    <sheet name="DJ-P" sheetId="27" r:id="rId14"/>
    <sheet name="DL" sheetId="11" r:id="rId15"/>
    <sheet name="DLS" sheetId="12" r:id="rId16"/>
    <sheet name="DL-B" sheetId="22" r:id="rId17"/>
    <sheet name="DL-E" sheetId="28" r:id="rId18"/>
    <sheet name="DLS-B" sheetId="29" r:id="rId19"/>
    <sheet name="DL-P" sheetId="30" r:id="rId20"/>
    <sheet name="DLN-I" sheetId="31" r:id="rId21"/>
    <sheet name="DLN-IB" sheetId="32" r:id="rId22"/>
    <sheet name="DLN-E" sheetId="33" r:id="rId23"/>
    <sheet name="DLN-P" sheetId="34" r:id="rId24"/>
    <sheet name="DLA-I" sheetId="35" r:id="rId25"/>
    <sheet name="DLA-IB" sheetId="36" r:id="rId26"/>
    <sheet name="DLA-E" sheetId="37" r:id="rId27"/>
    <sheet name="DLA-P" sheetId="38" r:id="rId28"/>
    <sheet name="DZ" sheetId="39" r:id="rId29"/>
    <sheet name="DZS" sheetId="40" r:id="rId30"/>
    <sheet name="DZ-B" sheetId="41" r:id="rId31"/>
    <sheet name="DZ-E" sheetId="42" r:id="rId32"/>
    <sheet name="DZS-B" sheetId="43" r:id="rId33"/>
    <sheet name="DZ-P" sheetId="44" r:id="rId34"/>
    <sheet name="D" sheetId="13" r:id="rId35"/>
    <sheet name="DS" sheetId="45" r:id="rId36"/>
    <sheet name="DK" sheetId="46" r:id="rId37"/>
    <sheet name="DE" sheetId="47" r:id="rId38"/>
    <sheet name="DP" sheetId="48" r:id="rId39"/>
    <sheet name="DR" sheetId="49" r:id="rId40"/>
    <sheet name="DV" sheetId="50" r:id="rId41"/>
    <sheet name="Evgen" sheetId="51" r:id="rId42"/>
    <sheet name="Evgen B" sheetId="52" r:id="rId43"/>
    <sheet name="DIP" sheetId="53" r:id="rId44"/>
    <sheet name="Tolik" sheetId="54" r:id="rId45"/>
    <sheet name="Kubus" sheetId="56" r:id="rId46"/>
    <sheet name="DY" sheetId="57" r:id="rId47"/>
    <sheet name="DY-B" sheetId="59" r:id="rId48"/>
    <sheet name="DY-E" sheetId="58" r:id="rId49"/>
    <sheet name="DY-P" sheetId="60" r:id="rId50"/>
    <sheet name="DYN" sheetId="61" r:id="rId51"/>
    <sheet name="DYN-E" sheetId="62" r:id="rId52"/>
    <sheet name="DYN-P" sheetId="63" r:id="rId53"/>
    <sheet name="DT" sheetId="64" r:id="rId54"/>
    <sheet name="DT-B" sheetId="66" r:id="rId55"/>
    <sheet name="DT-E" sheetId="67" r:id="rId56"/>
    <sheet name="DT-P" sheetId="68" r:id="rId57"/>
    <sheet name="DI" sheetId="69" r:id="rId58"/>
    <sheet name="DI-B" sheetId="70" r:id="rId59"/>
    <sheet name="EasyLock" sheetId="71" r:id="rId60"/>
    <sheet name="DC2" sheetId="72" r:id="rId61"/>
    <sheet name="DC3" sheetId="73" r:id="rId62"/>
    <sheet name="DC2-B" sheetId="74" r:id="rId63"/>
    <sheet name="DC3-B" sheetId="75" r:id="rId64"/>
    <sheet name="DC2-E" sheetId="76" r:id="rId65"/>
    <sheet name="DC3-E" sheetId="77" r:id="rId66"/>
    <sheet name="DC2-P" sheetId="78" r:id="rId67"/>
    <sheet name="DC3-P" sheetId="79" r:id="rId68"/>
    <sheet name="DHI" sheetId="80" r:id="rId69"/>
    <sheet name="DHU" sheetId="81" r:id="rId70"/>
    <sheet name="DH" sheetId="82" r:id="rId71"/>
    <sheet name="DH-E" sheetId="83" r:id="rId72"/>
    <sheet name="DH-P" sheetId="84" r:id="rId73"/>
    <sheet name="TF" sheetId="85" r:id="rId74"/>
    <sheet name="Zen" sheetId="86" r:id="rId75"/>
    <sheet name="Zen-S" sheetId="87" r:id="rId76"/>
    <sheet name="Zen-IB" sheetId="88" r:id="rId77"/>
    <sheet name="Zen-P" sheetId="89" r:id="rId78"/>
    <sheet name="T-Z Cap" sheetId="90" r:id="rId79"/>
    <sheet name="DQ" sheetId="91" r:id="rId80"/>
    <sheet name="DMZ" sheetId="92" r:id="rId81"/>
    <sheet name="DB" sheetId="93" r:id="rId82"/>
    <sheet name="DBU" sheetId="94" r:id="rId83"/>
    <sheet name="DA" sheetId="95" r:id="rId84"/>
    <sheet name="DO" sheetId="96" r:id="rId85"/>
    <sheet name="DW" sheetId="97" r:id="rId86"/>
    <sheet name="OB" sheetId="98" r:id="rId87"/>
    <sheet name="OB-E" sheetId="99" r:id="rId88"/>
    <sheet name="OB-P" sheetId="100" r:id="rId89"/>
    <sheet name="Vika" sheetId="101" r:id="rId90"/>
    <sheet name="DFA" sheetId="102" r:id="rId91"/>
    <sheet name="DF S" sheetId="103" r:id="rId92"/>
    <sheet name="DF-P" sheetId="106" r:id="rId93"/>
    <sheet name="DFX" sheetId="104" r:id="rId94"/>
    <sheet name="DFT" sheetId="105" r:id="rId95"/>
    <sheet name="M" sheetId="107" r:id="rId96"/>
    <sheet name="MA" sheetId="108" r:id="rId97"/>
    <sheet name="MZA" sheetId="109" r:id="rId98"/>
    <sheet name="MOL" sheetId="110" r:id="rId99"/>
    <sheet name="MС" sheetId="111" r:id="rId100"/>
    <sheet name="MM" sheetId="112" r:id="rId101"/>
    <sheet name="MKM" sheetId="113" r:id="rId102"/>
    <sheet name="MGR" sheetId="114" r:id="rId103"/>
    <sheet name="MZС" sheetId="115" r:id="rId104"/>
    <sheet name="MСС" sheetId="116" r:id="rId105"/>
    <sheet name="DML" sheetId="117" r:id="rId106"/>
    <sheet name="OM" sheetId="118" r:id="rId107"/>
    <sheet name="DM" sheetId="119" r:id="rId108"/>
    <sheet name="DOM" sheetId="120" r:id="rId109"/>
    <sheet name="DOMA" sheetId="121" r:id="rId110"/>
    <sheet name="OZ" sheetId="122" r:id="rId111"/>
    <sheet name="DMV" sheetId="123" r:id="rId112"/>
    <sheet name="DMW" sheetId="124" r:id="rId113"/>
    <sheet name="DMA" sheetId="125" r:id="rId114"/>
    <sheet name="DMR" sheetId="126" r:id="rId115"/>
    <sheet name="IZ" sheetId="127" r:id="rId116"/>
    <sheet name="IZD" sheetId="128" r:id="rId117"/>
    <sheet name="IZK" sheetId="129" r:id="rId118"/>
    <sheet name="MTM" sheetId="130" r:id="rId119"/>
    <sheet name="PM" sheetId="131" r:id="rId120"/>
    <sheet name="RC" sheetId="132" r:id="rId121"/>
    <sheet name="CNM" sheetId="133" r:id="rId122"/>
    <sheet name="KN" sheetId="134" r:id="rId123"/>
    <sheet name="FM" sheetId="135" r:id="rId124"/>
    <sheet name="NM" sheetId="136" r:id="rId125"/>
    <sheet name="MV" sheetId="137" r:id="rId126"/>
    <sheet name="MQ" sheetId="138" r:id="rId127"/>
    <sheet name="MV2" sheetId="139" r:id="rId128"/>
    <sheet name="MQ2" sheetId="140" r:id="rId129"/>
    <sheet name="MC5" sheetId="141" r:id="rId130"/>
    <sheet name="MAT" sheetId="142" r:id="rId131"/>
    <sheet name="S" sheetId="143" r:id="rId132"/>
    <sheet name="SB" sheetId="144" r:id="rId133"/>
    <sheet name="SBB" sheetId="145" r:id="rId134"/>
    <sheet name="SM" sheetId="146" r:id="rId135"/>
    <sheet name="SMB" sheetId="147" r:id="rId136"/>
    <sheet name="SMM" sheetId="148" r:id="rId137"/>
    <sheet name="K4" sheetId="149" r:id="rId138"/>
    <sheet name="SX" sheetId="150" r:id="rId139"/>
    <sheet name="Adapt" sheetId="151" r:id="rId140"/>
    <sheet name="Reckap" sheetId="152" r:id="rId141"/>
    <sheet name="SOZ" sheetId="153" r:id="rId142"/>
    <sheet name="SLong" sheetId="154" r:id="rId143"/>
    <sheet name="S8" sheetId="155" r:id="rId144"/>
    <sheet name="SP" sheetId="157" r:id="rId145"/>
    <sheet name="SPP" sheetId="158" r:id="rId146"/>
    <sheet name="SPMU" sheetId="159" r:id="rId147"/>
    <sheet name="SL" sheetId="156" r:id="rId148"/>
    <sheet name="SLU" sheetId="160" r:id="rId149"/>
    <sheet name="KSR" sheetId="161" r:id="rId150"/>
    <sheet name="KSZ" sheetId="162" r:id="rId151"/>
    <sheet name="SR" sheetId="163" r:id="rId152"/>
    <sheet name="FR" sheetId="164" r:id="rId153"/>
    <sheet name="BR" sheetId="165" r:id="rId154"/>
    <sheet name="GR" sheetId="166" r:id="rId155"/>
    <sheet name="GR-M" sheetId="167" r:id="rId156"/>
    <sheet name="NR" sheetId="168" r:id="rId157"/>
    <sheet name="NRK" sheetId="208" r:id="rId158"/>
    <sheet name="SZ" sheetId="169" r:id="rId159"/>
    <sheet name="BZ" sheetId="170" r:id="rId160"/>
    <sheet name="BZK" sheetId="171" r:id="rId161"/>
    <sheet name="NZ" sheetId="172" r:id="rId162"/>
    <sheet name="SG" sheetId="173" r:id="rId163"/>
    <sheet name="BZ SDS" sheetId="174" r:id="rId164"/>
    <sheet name="BZA SDS" sheetId="175" r:id="rId165"/>
    <sheet name="BR SDS" sheetId="176" r:id="rId166"/>
    <sheet name="SA" sheetId="177" r:id="rId167"/>
    <sheet name="OTZ" sheetId="178" r:id="rId168"/>
    <sheet name="Denso" sheetId="179" r:id="rId169"/>
    <sheet name="BF" sheetId="180" r:id="rId170"/>
    <sheet name="TP" sheetId="181" r:id="rId171"/>
    <sheet name="Z-S" sheetId="183" r:id="rId172"/>
    <sheet name="AP" sheetId="182" r:id="rId173"/>
    <sheet name="BK" sheetId="184" r:id="rId174"/>
    <sheet name="KS" sheetId="185" r:id="rId175"/>
    <sheet name="KP" sheetId="186" r:id="rId176"/>
    <sheet name="KPV" sheetId="187" r:id="rId177"/>
    <sheet name="LP" sheetId="188" r:id="rId178"/>
    <sheet name="LM" sheetId="189" r:id="rId179"/>
    <sheet name="KZ" sheetId="190" r:id="rId180"/>
    <sheet name="ET" sheetId="191" r:id="rId181"/>
    <sheet name="ZN" sheetId="192" r:id="rId182"/>
    <sheet name="ZNP" sheetId="193" r:id="rId183"/>
    <sheet name="SNP" sheetId="194" r:id="rId184"/>
    <sheet name="TN" sheetId="195" r:id="rId185"/>
    <sheet name="KMP" sheetId="196" r:id="rId186"/>
    <sheet name="TM" sheetId="197" r:id="rId187"/>
    <sheet name="UD" sheetId="198" r:id="rId188"/>
    <sheet name="KML" sheetId="199" r:id="rId189"/>
    <sheet name="SWP" sheetId="200" r:id="rId190"/>
    <sheet name="SUDM" sheetId="201" r:id="rId191"/>
    <sheet name="OPN" sheetId="202" r:id="rId192"/>
    <sheet name="SWT" sheetId="203" r:id="rId193"/>
    <sheet name="RN" sheetId="204" r:id="rId194"/>
    <sheet name="SW" sheetId="205" r:id="rId195"/>
    <sheet name="DRH" sheetId="206" r:id="rId196"/>
    <sheet name="BH" sheetId="207" r:id="rId197"/>
  </sheets>
  <definedNames>
    <definedName name="_xlnm.Print_Area" localSheetId="139">Adapt!$A$1:$M$34</definedName>
    <definedName name="_xlnm.Print_Area" localSheetId="172">AP!$A$1:$J$13</definedName>
    <definedName name="_xlnm.Print_Area" localSheetId="169">BF!$A$1:$K$13</definedName>
    <definedName name="_xlnm.Print_Area" localSheetId="196">BH!$A$1:$P$57</definedName>
    <definedName name="_xlnm.Print_Area" localSheetId="173">BK!$A$1:$M$16</definedName>
    <definedName name="_xlnm.Print_Area" localSheetId="153">BR!$A$1:$L$13</definedName>
    <definedName name="_xlnm.Print_Area" localSheetId="165">'BR SDS'!$A$1:$M$13</definedName>
    <definedName name="_xlnm.Print_Area" localSheetId="159">BZ!$A$1:$O$13</definedName>
    <definedName name="_xlnm.Print_Area" localSheetId="163">'BZ SDS'!$A$1:$M$13</definedName>
    <definedName name="_xlnm.Print_Area" localSheetId="164">'BZA SDS'!$A$1:$P$13</definedName>
    <definedName name="_xlnm.Print_Area" localSheetId="160">BZK!$A$1:$M$13</definedName>
    <definedName name="_xlnm.Print_Area" localSheetId="121">CNM!$A$1:$M$28</definedName>
    <definedName name="_xlnm.Print_Area" localSheetId="34">D!$A$1:$P$36</definedName>
    <definedName name="_xlnm.Print_Area" localSheetId="83">DA!$A$1:$L$33</definedName>
    <definedName name="_xlnm.Print_Area" localSheetId="81">DB!$A$1:$N$29</definedName>
    <definedName name="_xlnm.Print_Area" localSheetId="82">DBU!$A$1:$P$17</definedName>
    <definedName name="_xlnm.Print_Area" localSheetId="60">'DC2'!$A$1:$O$30</definedName>
    <definedName name="_xlnm.Print_Area" localSheetId="62">'DC2-B'!$A$1:$N$31</definedName>
    <definedName name="_xlnm.Print_Area" localSheetId="64">'DC2-E'!$A$1:$P$29</definedName>
    <definedName name="_xlnm.Print_Area" localSheetId="66">'DC2-P'!$A$1:$N$20</definedName>
    <definedName name="_xlnm.Print_Area" localSheetId="61">'DC3'!$A$1:$O$30</definedName>
    <definedName name="_xlnm.Print_Area" localSheetId="63">'DC3-B'!$A$1:$N$31</definedName>
    <definedName name="_xlnm.Print_Area" localSheetId="65">'DC3-E'!$A$1:$O$29</definedName>
    <definedName name="_xlnm.Print_Area" localSheetId="67">'DC3-P'!$A$1:$N$20</definedName>
    <definedName name="_xlnm.Print_Area" localSheetId="37">DE!$A$1:$O$31</definedName>
    <definedName name="_xlnm.Print_Area" localSheetId="168">Denso!$A$1:$K$16</definedName>
    <definedName name="_xlnm.Print_Area" localSheetId="91">'DF S'!$A$1:$Q$26</definedName>
    <definedName name="_xlnm.Print_Area" localSheetId="90">DFA!$A$1:$N$21</definedName>
    <definedName name="_xlnm.Print_Area" localSheetId="92">'DF-P'!$A$1:$N$19</definedName>
    <definedName name="_xlnm.Print_Area" localSheetId="94">DFT!$A$1:$N$18</definedName>
    <definedName name="_xlnm.Print_Area" localSheetId="93">DFX!$A$1:$O$21</definedName>
    <definedName name="_xlnm.Print_Area" localSheetId="10">'DG-B'!$A$1:$M$21</definedName>
    <definedName name="_xlnm.Print_Area" localSheetId="9">DGS!$A$1:$M$18</definedName>
    <definedName name="_xlnm.Print_Area" localSheetId="11">'DGS-B'!$A$1:$M$21</definedName>
    <definedName name="_xlnm.Print_Area" localSheetId="70">DH!$A$1:$N$29</definedName>
    <definedName name="_xlnm.Print_Area" localSheetId="68">DHI!$A$1:$P$39</definedName>
    <definedName name="_xlnm.Print_Area" localSheetId="69">DHU!$A$1:$P$32</definedName>
    <definedName name="_xlnm.Print_Area" localSheetId="57">DI!$A$1:$N$26</definedName>
    <definedName name="_xlnm.Print_Area" localSheetId="58">'DI-B'!$A$1:$O$26</definedName>
    <definedName name="_xlnm.Print_Area" localSheetId="14">DL!$A$1:$N$54</definedName>
    <definedName name="_xlnm.Print_Area" localSheetId="26">'DLA-E'!$A$1:$M$23</definedName>
    <definedName name="_xlnm.Print_Area" localSheetId="24">'DLA-I'!$A$1:$M$28</definedName>
    <definedName name="_xlnm.Print_Area" localSheetId="25">'DLA-IB'!$A$1:$N$29</definedName>
    <definedName name="_xlnm.Print_Area" localSheetId="27">'DLA-P'!$A$1:$M$23</definedName>
    <definedName name="_xlnm.Print_Area" localSheetId="16">'DL-B'!$A$1:$O$68</definedName>
    <definedName name="_xlnm.Print_Area" localSheetId="17">'DL-E'!$A$1:$N$34</definedName>
    <definedName name="_xlnm.Print_Area" localSheetId="22">'DLN-E'!$A$1:$N$22</definedName>
    <definedName name="_xlnm.Print_Area" localSheetId="20">'DLN-I'!$A$1:$N$32</definedName>
    <definedName name="_xlnm.Print_Area" localSheetId="21">'DLN-IB'!$A$1:$O$34</definedName>
    <definedName name="_xlnm.Print_Area" localSheetId="23">'DLN-P'!$A$1:$N$22</definedName>
    <definedName name="_xlnm.Print_Area" localSheetId="19">'DL-P'!$A$1:$N$41</definedName>
    <definedName name="_xlnm.Print_Area" localSheetId="15">DLS!$A$1:$N$53</definedName>
    <definedName name="_xlnm.Print_Area" localSheetId="18">'DLS-B'!$A$1:$O$68</definedName>
    <definedName name="_xlnm.Print_Area" localSheetId="107">DM!$A$1:$O$19</definedName>
    <definedName name="_xlnm.Print_Area" localSheetId="113">DMA!$A$1:$P$31</definedName>
    <definedName name="_xlnm.Print_Area" localSheetId="105">DML!$A$1:$N$51</definedName>
    <definedName name="_xlnm.Print_Area" localSheetId="114">DMR!$A$1:$R$26</definedName>
    <definedName name="_xlnm.Print_Area" localSheetId="111">DMV!$A$1:$Q$31</definedName>
    <definedName name="_xlnm.Print_Area" localSheetId="112">DMW!$A$1:$Q$26</definedName>
    <definedName name="_xlnm.Print_Area" localSheetId="80">DMZ!$A$1:$M$21</definedName>
    <definedName name="_xlnm.Print_Area" localSheetId="84">DO!$A$1:$L$22</definedName>
    <definedName name="_xlnm.Print_Area" localSheetId="108">DOM!$A$1:$N$16</definedName>
    <definedName name="_xlnm.Print_Area" localSheetId="109">DOMA!$A$1:$O$21</definedName>
    <definedName name="_xlnm.Print_Area" localSheetId="38">DP!$A$1:$O$27</definedName>
    <definedName name="_xlnm.Print_Area" localSheetId="79">DQ!$A$1:$M$21</definedName>
    <definedName name="_xlnm.Print_Area" localSheetId="39">DR!$A$1:$P$28</definedName>
    <definedName name="_xlnm.Print_Area" localSheetId="195">DRH!$A$1:$O$25</definedName>
    <definedName name="_xlnm.Print_Area" localSheetId="35">DS!$A$1:$Q$51</definedName>
    <definedName name="_xlnm.Print_Area" localSheetId="53">DT!$A$1:$N$33</definedName>
    <definedName name="_xlnm.Print_Area" localSheetId="54">'DT-B'!$A$1:$O$32</definedName>
    <definedName name="_xlnm.Print_Area" localSheetId="55">'DT-E'!$A$1:$M$22</definedName>
    <definedName name="_xlnm.Print_Area" localSheetId="56">'DT-P'!$A$1:$M$22</definedName>
    <definedName name="_xlnm.Print_Area" localSheetId="40">DV!$A$1:$O$28</definedName>
    <definedName name="_xlnm.Print_Area" localSheetId="85">DW!$A$1:$M$12</definedName>
    <definedName name="_xlnm.Print_Area" localSheetId="46">DY!$A$1:$N$34</definedName>
    <definedName name="_xlnm.Print_Area" localSheetId="47">'DY-B'!$A$1:$O$33</definedName>
    <definedName name="_xlnm.Print_Area" localSheetId="48">'DY-E'!$A$1:$N$27</definedName>
    <definedName name="_xlnm.Print_Area" localSheetId="50">DYN!$A$1:$P$31</definedName>
    <definedName name="_xlnm.Print_Area" localSheetId="51">'DYN-E'!$A$1:$O$31</definedName>
    <definedName name="_xlnm.Print_Area" localSheetId="52">'DYN-P'!$A$1:$O$31</definedName>
    <definedName name="_xlnm.Print_Area" localSheetId="49">'DY-P'!$A$1:$N$29</definedName>
    <definedName name="_xlnm.Print_Area" localSheetId="28">DZ!$A$1:$O$54</definedName>
    <definedName name="_xlnm.Print_Area" localSheetId="30">'DZ-B'!$A$1:$P$68</definedName>
    <definedName name="_xlnm.Print_Area" localSheetId="31">'DZ-E'!$A$1:$O$25</definedName>
    <definedName name="_xlnm.Print_Area" localSheetId="33">'DZ-P'!$A$1:$O$40</definedName>
    <definedName name="_xlnm.Print_Area" localSheetId="29">DZS!$A$1:$O$54</definedName>
    <definedName name="_xlnm.Print_Area" localSheetId="32">'DZS-B'!$A$1:$P$67</definedName>
    <definedName name="_xlnm.Print_Area" localSheetId="59">EasyLock!$A$1:$M$20</definedName>
    <definedName name="_xlnm.Print_Area" localSheetId="180">ET!$A$1:$P$16</definedName>
    <definedName name="_xlnm.Print_Area" localSheetId="41">Evgen!$A$1:$O$30</definedName>
    <definedName name="_xlnm.Print_Area" localSheetId="42">'Evgen B'!$A$1:$P$34</definedName>
    <definedName name="_xlnm.Print_Area" localSheetId="123">FM!$A$1:$L$16</definedName>
    <definedName name="_xlnm.Print_Area" localSheetId="152">FR!$A$1:$O$29</definedName>
    <definedName name="_xlnm.Print_Area" localSheetId="154">GR!$A$1:$L$16</definedName>
    <definedName name="_xlnm.Print_Area" localSheetId="155">'GR-M'!$A$1:$L$21</definedName>
    <definedName name="_xlnm.Print_Area" localSheetId="115">IZ!$A$1:$M$28</definedName>
    <definedName name="_xlnm.Print_Area" localSheetId="116">IZD!$A$1:$P$16</definedName>
    <definedName name="_xlnm.Print_Area" localSheetId="117">IZK!$A$1:$O$21</definedName>
    <definedName name="_xlnm.Print_Area" localSheetId="137">'K4'!$A$1:$O$31</definedName>
    <definedName name="_xlnm.Print_Area" localSheetId="188">KML!$A$1:$M$34</definedName>
    <definedName name="_xlnm.Print_Area" localSheetId="185">KMP!$A$1:$N$21</definedName>
    <definedName name="_xlnm.Print_Area" localSheetId="122">KN!$A$1:$M$21</definedName>
    <definedName name="_xlnm.Print_Area" localSheetId="175">KP!$A$1:$L$13</definedName>
    <definedName name="_xlnm.Print_Area" localSheetId="176">KPV!$A$1:$M$13</definedName>
    <definedName name="_xlnm.Print_Area" localSheetId="174">KS!$A$1:$K$19</definedName>
    <definedName name="_xlnm.Print_Area" localSheetId="149">KSR!$A$1:$Q$55</definedName>
    <definedName name="_xlnm.Print_Area" localSheetId="150">KSZ!$A$1:$N$57</definedName>
    <definedName name="_xlnm.Print_Area" localSheetId="45">Kubus!$A$1:$M$22</definedName>
    <definedName name="_xlnm.Print_Area" localSheetId="179">KZ!$A$1:$U$57</definedName>
    <definedName name="_xlnm.Print_Area" localSheetId="178">LM!$A$1:$N$16</definedName>
    <definedName name="_xlnm.Print_Area" localSheetId="177">LP!$A$1:$M$13</definedName>
    <definedName name="_xlnm.Print_Area" localSheetId="95">M!$A$1:$O$73</definedName>
    <definedName name="_xlnm.Print_Area" localSheetId="96">MA!$A$1:$S$72</definedName>
    <definedName name="_xlnm.Print_Area" localSheetId="130">MAT!$A$1:$M$62</definedName>
    <definedName name="_xlnm.Print_Area" localSheetId="129">'MC5'!$A$1:$M$31</definedName>
    <definedName name="_xlnm.Print_Area" localSheetId="102">MGR!$A$1:$O$31</definedName>
    <definedName name="_xlnm.Print_Area" localSheetId="101">MKM!$A$1:$M$72</definedName>
    <definedName name="_xlnm.Print_Area" localSheetId="100">MM!$A$1:$M$31</definedName>
    <definedName name="_xlnm.Print_Area" localSheetId="98">MOL!$A$1:$M$46</definedName>
    <definedName name="_xlnm.Print_Area" localSheetId="126">MQ!$A$1:$N$16</definedName>
    <definedName name="_xlnm.Print_Area" localSheetId="128">'MQ2'!$A$1:$M$36</definedName>
    <definedName name="_xlnm.Print_Area" localSheetId="118">MTM!$A$1:$O$19</definedName>
    <definedName name="_xlnm.Print_Area" localSheetId="125">MV!$A$1:$N$16</definedName>
    <definedName name="_xlnm.Print_Area" localSheetId="127">'MV2'!$A$1:$O$36</definedName>
    <definedName name="_xlnm.Print_Area" localSheetId="97">MZA!$A$1:$M$28</definedName>
    <definedName name="_xlnm.Print_Area" localSheetId="103">MZС!$A$1:$M$28</definedName>
    <definedName name="_xlnm.Print_Area" localSheetId="99">MС!$A$1:$M$31</definedName>
    <definedName name="_xlnm.Print_Area" localSheetId="104">MСС!$A$1:$M$72</definedName>
    <definedName name="_xlnm.Print_Area" localSheetId="124">NM!$A$1:$M$16</definedName>
    <definedName name="_xlnm.Print_Area" localSheetId="156">NR!$A$1:$L$16</definedName>
    <definedName name="_xlnm.Print_Area" localSheetId="157">NRK!$A$1:$L$16</definedName>
    <definedName name="_xlnm.Print_Area" localSheetId="161">NZ!$A$1:$N$16</definedName>
    <definedName name="_xlnm.Print_Area" localSheetId="86">OB!$A$1:$N$50</definedName>
    <definedName name="_xlnm.Print_Area" localSheetId="87">'OB-E'!$A$1:$L$32</definedName>
    <definedName name="_xlnm.Print_Area" localSheetId="88">'OB-P'!$A$1:$L$38</definedName>
    <definedName name="_xlnm.Print_Area" localSheetId="106">OM!$A$1:$N$40</definedName>
    <definedName name="_xlnm.Print_Area" localSheetId="191">OPN!$A$1:$M$13</definedName>
    <definedName name="_xlnm.Print_Area" localSheetId="167">OTZ!$A$1:$P$31</definedName>
    <definedName name="_xlnm.Print_Area" localSheetId="110">OZ!$A$1:$P$33</definedName>
    <definedName name="_xlnm.Print_Area" localSheetId="119">PM!$A$1:$U$19</definedName>
    <definedName name="_xlnm.Print_Area" localSheetId="120">'RC'!$A$1:$P$26</definedName>
    <definedName name="_xlnm.Print_Area" localSheetId="140">Reckap!$A$1:$N$24</definedName>
    <definedName name="_xlnm.Print_Area" localSheetId="193">RN!$A$1:$M$13</definedName>
    <definedName name="_xlnm.Print_Area" localSheetId="131">S!$A$1:$O$49</definedName>
    <definedName name="_xlnm.Print_Area" localSheetId="143">'S8'!$A$1:$N$27</definedName>
    <definedName name="_xlnm.Print_Area" localSheetId="166">SA!$A$1:$Q$24</definedName>
    <definedName name="_xlnm.Print_Area" localSheetId="132">SB!$A$1:$P$68</definedName>
    <definedName name="_xlnm.Print_Area" localSheetId="133">SBB!$A$1:$Q$63</definedName>
    <definedName name="_xlnm.Print_Area" localSheetId="162">SG!$A$1:$O$38</definedName>
    <definedName name="_xlnm.Print_Area" localSheetId="147">SL!$A$1:$O$25</definedName>
    <definedName name="_xlnm.Print_Area" localSheetId="142">SLong!$A$1:$P$36</definedName>
    <definedName name="_xlnm.Print_Area" localSheetId="148">SLU!$A$1:$O$28</definedName>
    <definedName name="_xlnm.Print_Area" localSheetId="134">SM!$A$1:$N$42</definedName>
    <definedName name="_xlnm.Print_Area" localSheetId="135">SMB!$A$1:$R$94</definedName>
    <definedName name="_xlnm.Print_Area" localSheetId="136">SMM!$A$1:$N$38</definedName>
    <definedName name="_xlnm.Print_Area" localSheetId="183">SNP!$A$1:$N$21</definedName>
    <definedName name="_xlnm.Print_Area" localSheetId="141">SOZ!$A$1:$O$17</definedName>
    <definedName name="_xlnm.Print_Area" localSheetId="144">SP!$A$1:$P$68</definedName>
    <definedName name="_xlnm.Print_Area" localSheetId="146">SPMU!$A$1:$O$30</definedName>
    <definedName name="_xlnm.Print_Area" localSheetId="145">SPP!$A$1:$O$60</definedName>
    <definedName name="_xlnm.Print_Area" localSheetId="151">SR!$A$1:$M$30</definedName>
    <definedName name="_xlnm.Print_Area" localSheetId="190">SUDM!$A$1:$M$13</definedName>
    <definedName name="_xlnm.Print_Area" localSheetId="194">SW!$A$1:$M$22</definedName>
    <definedName name="_xlnm.Print_Area" localSheetId="189">SWP!$A$1:$M$13</definedName>
    <definedName name="_xlnm.Print_Area" localSheetId="192">SWT!$A$1:$P$16</definedName>
    <definedName name="_xlnm.Print_Area" localSheetId="138">SX!$A$1:$O$23</definedName>
    <definedName name="_xlnm.Print_Area" localSheetId="158">SZ!$A$1:$L$30</definedName>
    <definedName name="_xlnm.Print_Area" localSheetId="73">TF!$A$1:$M$15</definedName>
    <definedName name="_xlnm.Print_Area" localSheetId="186">TM!$A$1:$N$16</definedName>
    <definedName name="_xlnm.Print_Area" localSheetId="184">TN!$A$1:$N$21</definedName>
    <definedName name="_xlnm.Print_Area" localSheetId="44">Tolik!$A$1:$M$26</definedName>
    <definedName name="_xlnm.Print_Area" localSheetId="170">TP!$A$1:$J$13</definedName>
    <definedName name="_xlnm.Print_Area" localSheetId="78">'T-Z Cap'!$A$1:$K$12</definedName>
    <definedName name="_xlnm.Print_Area" localSheetId="187">UD!$A$1:$N$13</definedName>
    <definedName name="_xlnm.Print_Area" localSheetId="89">Vika!$A$1:$L$33</definedName>
    <definedName name="_xlnm.Print_Area" localSheetId="74">Zen!$A$1:$O$15</definedName>
    <definedName name="_xlnm.Print_Area" localSheetId="76">'Zen-IB'!$A$1:$O$29</definedName>
    <definedName name="_xlnm.Print_Area" localSheetId="77">'Zen-P'!$A$1:$M$15</definedName>
    <definedName name="_xlnm.Print_Area" localSheetId="75">'Zen-S'!$A$1:$P$39</definedName>
    <definedName name="_xlnm.Print_Area" localSheetId="181">ZN!$A$1:$N$16</definedName>
    <definedName name="_xlnm.Print_Area" localSheetId="182">ZNP!$A$1:$N$16</definedName>
    <definedName name="_xlnm.Print_Area" localSheetId="171">'Z-S'!$A$1:$J$13</definedName>
    <definedName name="_xlnm.Print_Area" localSheetId="7">'Прайс-лист'!$A$1:$P$3296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01" i="9" l="1"/>
  <c r="M1446" i="9" l="1"/>
  <c r="M16" i="9"/>
  <c r="M2578" i="9" l="1"/>
  <c r="M2577" i="9"/>
  <c r="M677" i="9" l="1"/>
  <c r="M676" i="9"/>
  <c r="K2550" i="9" l="1"/>
  <c r="K2548" i="9"/>
  <c r="K2547" i="9"/>
  <c r="K2546" i="9"/>
  <c r="K2544" i="9"/>
  <c r="K2543" i="9"/>
  <c r="K2542" i="9"/>
  <c r="K2540" i="9"/>
  <c r="K2539" i="9"/>
  <c r="K2538" i="9"/>
  <c r="K2536" i="9"/>
  <c r="K2535" i="9"/>
  <c r="K2534" i="9"/>
  <c r="K2532" i="9"/>
  <c r="K2531" i="9"/>
  <c r="K2520" i="9"/>
  <c r="K2518" i="9"/>
  <c r="K2517" i="9"/>
  <c r="K2516" i="9"/>
  <c r="K2514" i="9"/>
  <c r="K2513" i="9"/>
  <c r="K2512" i="9"/>
  <c r="K2510" i="9"/>
  <c r="K2509" i="9"/>
  <c r="K2508" i="9"/>
  <c r="K2506" i="9"/>
  <c r="K2505" i="9"/>
  <c r="K2504" i="9"/>
  <c r="K2502" i="9"/>
  <c r="P1427" i="9" l="1"/>
  <c r="P1428" i="9"/>
  <c r="P1429" i="9"/>
  <c r="P1430" i="9"/>
  <c r="P1431" i="9"/>
  <c r="P1432" i="9"/>
  <c r="P1433" i="9"/>
  <c r="P1434" i="9"/>
  <c r="P1435" i="9"/>
  <c r="P1436" i="9"/>
  <c r="P2096" i="9"/>
  <c r="P2097" i="9"/>
  <c r="P2098" i="9"/>
  <c r="P2099" i="9"/>
  <c r="P2100" i="9"/>
  <c r="P2101" i="9"/>
  <c r="P2102" i="9"/>
  <c r="P2103" i="9"/>
  <c r="P2104" i="9"/>
  <c r="P2105" i="9"/>
  <c r="P2491" i="9"/>
  <c r="P2492" i="9"/>
  <c r="P2493" i="9"/>
  <c r="P2494" i="9"/>
  <c r="P2495" i="9"/>
  <c r="P2496" i="9"/>
  <c r="P2497" i="9"/>
  <c r="P2498" i="9"/>
  <c r="P2499" i="9"/>
  <c r="P2500" i="9"/>
  <c r="P2768" i="9"/>
  <c r="P2769" i="9"/>
  <c r="P2770" i="9"/>
  <c r="P2771" i="9"/>
  <c r="P2772" i="9"/>
  <c r="P2773" i="9"/>
  <c r="P2774" i="9"/>
  <c r="P2775" i="9"/>
  <c r="P2776" i="9"/>
  <c r="P2777" i="9"/>
  <c r="P3099" i="9"/>
  <c r="P3100" i="9"/>
  <c r="P3101" i="9"/>
  <c r="P3102" i="9"/>
  <c r="P3103" i="9"/>
  <c r="P3104" i="9"/>
  <c r="P3105" i="9"/>
  <c r="P3106" i="9"/>
  <c r="P3107" i="9"/>
  <c r="P3108" i="9"/>
  <c r="M3131" i="9" l="1"/>
  <c r="M3132" i="9"/>
  <c r="M3133" i="9"/>
  <c r="M2703" i="9" l="1"/>
  <c r="M2702" i="9"/>
  <c r="M2695" i="9"/>
  <c r="M2694" i="9"/>
  <c r="M2693" i="9"/>
  <c r="M2692" i="9"/>
  <c r="M2584" i="9" l="1"/>
  <c r="M2583" i="9"/>
  <c r="M2581" i="9"/>
  <c r="M2586" i="9"/>
  <c r="M2585" i="9"/>
  <c r="M2250" i="9" l="1"/>
  <c r="M2249" i="9"/>
  <c r="M2248" i="9"/>
  <c r="M2247" i="9"/>
  <c r="M2246" i="9"/>
  <c r="M2245" i="9"/>
  <c r="M2244" i="9"/>
  <c r="M2224" i="9"/>
  <c r="M2223" i="9"/>
  <c r="M2222" i="9"/>
  <c r="M2221" i="9"/>
  <c r="M2220" i="9"/>
  <c r="M2219" i="9"/>
  <c r="M2218" i="9"/>
  <c r="M2217" i="9"/>
  <c r="M2216" i="9"/>
  <c r="M2215" i="9"/>
  <c r="M3294" i="9" l="1"/>
  <c r="M3283" i="9" l="1"/>
  <c r="M3282" i="9"/>
  <c r="M3268" i="9"/>
  <c r="M3269" i="9"/>
  <c r="M3270" i="9"/>
  <c r="M3271" i="9"/>
  <c r="M3295" i="9"/>
  <c r="M3244" i="9"/>
  <c r="M3231" i="9"/>
  <c r="M3230" i="9"/>
  <c r="M3229" i="9"/>
  <c r="M3228" i="9"/>
  <c r="M3257" i="9"/>
  <c r="M3256" i="9"/>
  <c r="M3255" i="9"/>
  <c r="M3243" i="9"/>
  <c r="M3242" i="9"/>
  <c r="M3217" i="9"/>
  <c r="M3157" i="9"/>
  <c r="M3206" i="9"/>
  <c r="M3205" i="9"/>
  <c r="M3204" i="9"/>
  <c r="M3203" i="9"/>
  <c r="M3202" i="9"/>
  <c r="M3201" i="9"/>
  <c r="M3200" i="9"/>
  <c r="M3199" i="9"/>
  <c r="M3198" i="9"/>
  <c r="M3197" i="9"/>
  <c r="M3196" i="9"/>
  <c r="M3195" i="9"/>
  <c r="M3194" i="9"/>
  <c r="M3193" i="9"/>
  <c r="M3182" i="9"/>
  <c r="M3171" i="9"/>
  <c r="M3170" i="9"/>
  <c r="M3159" i="9"/>
  <c r="M3158" i="9"/>
  <c r="M3156" i="9"/>
  <c r="M3155" i="9"/>
  <c r="M3154" i="9"/>
  <c r="M3153" i="9"/>
  <c r="M3152" i="9"/>
  <c r="M3151" i="9"/>
  <c r="M3149" i="9"/>
  <c r="M3148" i="9"/>
  <c r="M3150" i="9"/>
  <c r="M3147" i="9"/>
  <c r="M3146" i="9"/>
  <c r="M3145" i="9"/>
  <c r="M3134" i="9"/>
  <c r="M1660" i="9" l="1"/>
  <c r="M1659" i="9"/>
  <c r="M1638" i="9"/>
  <c r="H3" i="9" l="1"/>
  <c r="L3098" i="9" s="1"/>
  <c r="L2823" i="9" l="1"/>
  <c r="L1593" i="9"/>
  <c r="L2577" i="9"/>
  <c r="L2578" i="9"/>
  <c r="N2577" i="9"/>
  <c r="K6" i="208" s="1"/>
  <c r="N2578" i="9"/>
  <c r="K8" i="208" s="1"/>
  <c r="L2076" i="9"/>
  <c r="L677" i="9"/>
  <c r="L676" i="9"/>
  <c r="N677" i="9"/>
  <c r="K9" i="54" s="1"/>
  <c r="N676" i="9"/>
  <c r="K6" i="54" s="1"/>
  <c r="N2695" i="9"/>
  <c r="N12" i="173" s="1"/>
  <c r="L2693" i="9"/>
  <c r="L2703" i="9"/>
  <c r="L2695" i="9"/>
  <c r="L2694" i="9"/>
  <c r="L2702" i="9"/>
  <c r="N2693" i="9"/>
  <c r="N8" i="173" s="1"/>
  <c r="N2702" i="9"/>
  <c r="N27" i="173" s="1"/>
  <c r="L2692" i="9"/>
  <c r="N2694" i="9"/>
  <c r="N10" i="173" s="1"/>
  <c r="N2692" i="9"/>
  <c r="N6" i="173" s="1"/>
  <c r="N2703" i="9"/>
  <c r="N29" i="173" s="1"/>
  <c r="L2584" i="9"/>
  <c r="L2586" i="9"/>
  <c r="L2583" i="9"/>
  <c r="L2585" i="9"/>
  <c r="L2581" i="9"/>
  <c r="N2585" i="9"/>
  <c r="N19" i="164" s="1"/>
  <c r="N2583" i="9"/>
  <c r="N15" i="164" s="1"/>
  <c r="N2586" i="9"/>
  <c r="N21" i="164" s="1"/>
  <c r="N2584" i="9"/>
  <c r="N17" i="164" s="1"/>
  <c r="N2581" i="9"/>
  <c r="N10" i="164" s="1"/>
  <c r="L2248" i="9"/>
  <c r="L2245" i="9"/>
  <c r="L2223" i="9"/>
  <c r="L2220" i="9"/>
  <c r="L2217" i="9"/>
  <c r="L2249" i="9"/>
  <c r="L2246" i="9"/>
  <c r="L2221" i="9"/>
  <c r="L2215" i="9"/>
  <c r="L2250" i="9"/>
  <c r="L2247" i="9"/>
  <c r="L2244" i="9"/>
  <c r="L2222" i="9"/>
  <c r="L2219" i="9"/>
  <c r="L2216" i="9"/>
  <c r="L2224" i="9"/>
  <c r="L2218" i="9"/>
  <c r="N2218" i="9"/>
  <c r="P12" i="147" s="1"/>
  <c r="N2223" i="9"/>
  <c r="P23" i="147" s="1"/>
  <c r="N2247" i="9"/>
  <c r="P75" i="147" s="1"/>
  <c r="N2221" i="9"/>
  <c r="P19" i="147" s="1"/>
  <c r="N2248" i="9"/>
  <c r="P77" i="147" s="1"/>
  <c r="N2250" i="9"/>
  <c r="P81" i="147" s="1"/>
  <c r="N2216" i="9"/>
  <c r="P8" i="147" s="1"/>
  <c r="N2220" i="9"/>
  <c r="P17" i="147" s="1"/>
  <c r="N2246" i="9"/>
  <c r="P73" i="147" s="1"/>
  <c r="N2219" i="9"/>
  <c r="P14" i="147" s="1"/>
  <c r="N2245" i="9"/>
  <c r="P71" i="147" s="1"/>
  <c r="N2249" i="9"/>
  <c r="P79" i="147" s="1"/>
  <c r="N2222" i="9"/>
  <c r="P21" i="147" s="1"/>
  <c r="N2244" i="9"/>
  <c r="P69" i="147" s="1"/>
  <c r="N2217" i="9"/>
  <c r="P10" i="147" s="1"/>
  <c r="N2224" i="9"/>
  <c r="P25" i="147" s="1"/>
  <c r="N2215" i="9"/>
  <c r="P6" i="147" s="1"/>
  <c r="L3294" i="9"/>
  <c r="N3294" i="9"/>
  <c r="O3294" i="9" s="1"/>
  <c r="L3283" i="9"/>
  <c r="L3282" i="9"/>
  <c r="N3282" i="9"/>
  <c r="O3282" i="9" s="1"/>
  <c r="N3283" i="9"/>
  <c r="O3283" i="9" s="1"/>
  <c r="L3268" i="9"/>
  <c r="N3271" i="9"/>
  <c r="O3271" i="9" s="1"/>
  <c r="L3231" i="9"/>
  <c r="L3228" i="9"/>
  <c r="N3268" i="9"/>
  <c r="O3268" i="9" s="1"/>
  <c r="L3270" i="9"/>
  <c r="L3230" i="9"/>
  <c r="L3269" i="9"/>
  <c r="N3270" i="9"/>
  <c r="O3270" i="9" s="1"/>
  <c r="L3295" i="9"/>
  <c r="L3271" i="9"/>
  <c r="L3244" i="9"/>
  <c r="L3229" i="9"/>
  <c r="N3228" i="9"/>
  <c r="O3228" i="9" s="1"/>
  <c r="N3269" i="9"/>
  <c r="O3269" i="9" s="1"/>
  <c r="N3231" i="9"/>
  <c r="O3231" i="9" s="1"/>
  <c r="N3295" i="9"/>
  <c r="O3295" i="9" s="1"/>
  <c r="N3229" i="9"/>
  <c r="O3229" i="9" s="1"/>
  <c r="N3244" i="9"/>
  <c r="O3244" i="9" s="1"/>
  <c r="N3230" i="9"/>
  <c r="O3230" i="9" s="1"/>
  <c r="L3256" i="9"/>
  <c r="L3243" i="9"/>
  <c r="L3257" i="9"/>
  <c r="L3255" i="9"/>
  <c r="L3242" i="9"/>
  <c r="L3217" i="9"/>
  <c r="N3255" i="9"/>
  <c r="O3255" i="9" s="1"/>
  <c r="N3257" i="9"/>
  <c r="O3257" i="9" s="1"/>
  <c r="N3256" i="9"/>
  <c r="O3256" i="9" s="1"/>
  <c r="N3242" i="9"/>
  <c r="O3242" i="9" s="1"/>
  <c r="N3217" i="9"/>
  <c r="O3217" i="9" s="1"/>
  <c r="N3243" i="9"/>
  <c r="O3243" i="9" s="1"/>
  <c r="L3157" i="9"/>
  <c r="N3157" i="9"/>
  <c r="L3197" i="9"/>
  <c r="L3206" i="9"/>
  <c r="L3202" i="9"/>
  <c r="L3194" i="9"/>
  <c r="L3204" i="9"/>
  <c r="L3199" i="9"/>
  <c r="L3203" i="9"/>
  <c r="L3198" i="9"/>
  <c r="L3193" i="9"/>
  <c r="L3201" i="9"/>
  <c r="L3196" i="9"/>
  <c r="N3202" i="9"/>
  <c r="O3202" i="9" s="1"/>
  <c r="L3200" i="9"/>
  <c r="L3195" i="9"/>
  <c r="L3205" i="9"/>
  <c r="N3199" i="9"/>
  <c r="O3199" i="9" s="1"/>
  <c r="N3200" i="9"/>
  <c r="O3200" i="9" s="1"/>
  <c r="N3198" i="9"/>
  <c r="O3198" i="9" s="1"/>
  <c r="N3193" i="9"/>
  <c r="O3193" i="9" s="1"/>
  <c r="N3203" i="9"/>
  <c r="O3203" i="9" s="1"/>
  <c r="N3205" i="9"/>
  <c r="O3205" i="9" s="1"/>
  <c r="N3195" i="9"/>
  <c r="O3195" i="9" s="1"/>
  <c r="N3197" i="9"/>
  <c r="O3197" i="9" s="1"/>
  <c r="N3204" i="9"/>
  <c r="O3204" i="9" s="1"/>
  <c r="N3196" i="9"/>
  <c r="O3196" i="9" s="1"/>
  <c r="N3201" i="9"/>
  <c r="O3201" i="9" s="1"/>
  <c r="N3194" i="9"/>
  <c r="O3194" i="9" s="1"/>
  <c r="N3206" i="9"/>
  <c r="O3206" i="9" s="1"/>
  <c r="L3182" i="9"/>
  <c r="N3182" i="9"/>
  <c r="O3182" i="9" s="1"/>
  <c r="L3154" i="9"/>
  <c r="L3151" i="9"/>
  <c r="L3170" i="9"/>
  <c r="L3156" i="9"/>
  <c r="L3153" i="9"/>
  <c r="L3159" i="9"/>
  <c r="L3149" i="9"/>
  <c r="L3158" i="9"/>
  <c r="L3155" i="9"/>
  <c r="L3152" i="9"/>
  <c r="L3148" i="9"/>
  <c r="L3150" i="9"/>
  <c r="L3171" i="9"/>
  <c r="N3154" i="9"/>
  <c r="N3159" i="9"/>
  <c r="N3149" i="9"/>
  <c r="N3155" i="9"/>
  <c r="N3171" i="9"/>
  <c r="O3171" i="9" s="1"/>
  <c r="N3148" i="9"/>
  <c r="N3153" i="9"/>
  <c r="N3150" i="9"/>
  <c r="N3156" i="9"/>
  <c r="N3170" i="9"/>
  <c r="O3170" i="9" s="1"/>
  <c r="N3151" i="9"/>
  <c r="N3158" i="9"/>
  <c r="N3152" i="9"/>
  <c r="N1638" i="9"/>
  <c r="L3145" i="9"/>
  <c r="L3132" i="9"/>
  <c r="L3147" i="9"/>
  <c r="L3134" i="9"/>
  <c r="L3131" i="9"/>
  <c r="L3133" i="9"/>
  <c r="L3146" i="9"/>
  <c r="N3131" i="9"/>
  <c r="N3132" i="9"/>
  <c r="N3134" i="9"/>
  <c r="N3145" i="9"/>
  <c r="N3147" i="9"/>
  <c r="N3133" i="9"/>
  <c r="N3146" i="9"/>
  <c r="N1660" i="9"/>
  <c r="N1659" i="9"/>
  <c r="M2984" i="9"/>
  <c r="N2984" i="9" s="1"/>
  <c r="M6" i="195" s="1"/>
  <c r="L1448" i="9"/>
  <c r="O3132" i="9" l="1"/>
  <c r="M9" i="206" s="1"/>
  <c r="L9" i="206"/>
  <c r="O3133" i="9"/>
  <c r="M12" i="206" s="1"/>
  <c r="L12" i="206"/>
  <c r="O3134" i="9"/>
  <c r="M15" i="206" s="1"/>
  <c r="L15" i="206"/>
  <c r="O3131" i="9"/>
  <c r="M6" i="206" s="1"/>
  <c r="L6" i="206"/>
  <c r="O3149" i="9"/>
  <c r="N18" i="207" s="1"/>
  <c r="M18" i="207"/>
  <c r="O3150" i="9"/>
  <c r="N21" i="207" s="1"/>
  <c r="M21" i="207"/>
  <c r="O3159" i="9"/>
  <c r="N48" i="207" s="1"/>
  <c r="M48" i="207"/>
  <c r="O3145" i="9"/>
  <c r="N6" i="207" s="1"/>
  <c r="M6" i="207"/>
  <c r="O3152" i="9"/>
  <c r="N27" i="207" s="1"/>
  <c r="M27" i="207"/>
  <c r="O3153" i="9"/>
  <c r="N30" i="207" s="1"/>
  <c r="M30" i="207"/>
  <c r="O3154" i="9"/>
  <c r="N33" i="207" s="1"/>
  <c r="M33" i="207"/>
  <c r="O3156" i="9"/>
  <c r="N39" i="207" s="1"/>
  <c r="M39" i="207"/>
  <c r="O3158" i="9"/>
  <c r="N45" i="207" s="1"/>
  <c r="M45" i="207"/>
  <c r="O3148" i="9"/>
  <c r="N15" i="207" s="1"/>
  <c r="M15" i="207"/>
  <c r="O3151" i="9"/>
  <c r="N24" i="207" s="1"/>
  <c r="M24" i="207"/>
  <c r="O3157" i="9"/>
  <c r="N42" i="207" s="1"/>
  <c r="M42" i="207"/>
  <c r="O3146" i="9"/>
  <c r="N9" i="207" s="1"/>
  <c r="M9" i="207"/>
  <c r="O3155" i="9"/>
  <c r="N36" i="207" s="1"/>
  <c r="M36" i="207"/>
  <c r="O3147" i="9"/>
  <c r="N12" i="207" s="1"/>
  <c r="M12" i="207"/>
  <c r="M186" i="9"/>
  <c r="L1505" i="9" l="1"/>
  <c r="M3109" i="9"/>
  <c r="N3109" i="9" s="1"/>
  <c r="L6" i="205" s="1"/>
  <c r="L3109" i="9"/>
  <c r="M3098" i="9"/>
  <c r="N3098" i="9" s="1"/>
  <c r="L6" i="204" s="1"/>
  <c r="M3087" i="9"/>
  <c r="N3087" i="9" s="1"/>
  <c r="O8" i="203" s="1"/>
  <c r="L3087" i="9"/>
  <c r="M3086" i="9"/>
  <c r="N3086" i="9" s="1"/>
  <c r="O6" i="203" s="1"/>
  <c r="L3086" i="9"/>
  <c r="M3075" i="9"/>
  <c r="N3075" i="9" s="1"/>
  <c r="L6" i="202" s="1"/>
  <c r="L3075" i="9"/>
  <c r="M3064" i="9"/>
  <c r="N3064" i="9" s="1"/>
  <c r="L6" i="201" s="1"/>
  <c r="L3064" i="9"/>
  <c r="M3053" i="9"/>
  <c r="N3053" i="9" s="1"/>
  <c r="L6" i="200" s="1"/>
  <c r="L3053" i="9"/>
  <c r="M3042" i="9"/>
  <c r="N3042" i="9" s="1"/>
  <c r="L27" i="199" s="1"/>
  <c r="L3042" i="9"/>
  <c r="M3041" i="9"/>
  <c r="N3041" i="9" s="1"/>
  <c r="L24" i="199" s="1"/>
  <c r="L3041" i="9"/>
  <c r="M3040" i="9"/>
  <c r="N3040" i="9" s="1"/>
  <c r="L21" i="199" s="1"/>
  <c r="L3040" i="9"/>
  <c r="M3039" i="9"/>
  <c r="N3039" i="9" s="1"/>
  <c r="L18" i="199" s="1"/>
  <c r="L3039" i="9"/>
  <c r="M3038" i="9"/>
  <c r="N3038" i="9" s="1"/>
  <c r="L15" i="199" s="1"/>
  <c r="L3038" i="9"/>
  <c r="M3037" i="9"/>
  <c r="N3037" i="9" s="1"/>
  <c r="L12" i="199" s="1"/>
  <c r="L3037" i="9"/>
  <c r="M3036" i="9"/>
  <c r="N3036" i="9" s="1"/>
  <c r="L9" i="199" s="1"/>
  <c r="L3036" i="9"/>
  <c r="M3035" i="9"/>
  <c r="N3035" i="9" s="1"/>
  <c r="L6" i="199" s="1"/>
  <c r="L3035" i="9"/>
  <c r="M3024" i="9"/>
  <c r="N3024" i="9" s="1"/>
  <c r="M6" i="198" s="1"/>
  <c r="L3024" i="9"/>
  <c r="M3013" i="9"/>
  <c r="N3013" i="9" s="1"/>
  <c r="M9" i="197" s="1"/>
  <c r="L3013" i="9"/>
  <c r="M3012" i="9"/>
  <c r="N3012" i="9" s="1"/>
  <c r="M6" i="197" s="1"/>
  <c r="L3012" i="9"/>
  <c r="M3001" i="9"/>
  <c r="N3001" i="9" s="1"/>
  <c r="M12" i="196" s="1"/>
  <c r="L3001" i="9"/>
  <c r="M3000" i="9"/>
  <c r="N3000" i="9" s="1"/>
  <c r="M10" i="196" s="1"/>
  <c r="L3000" i="9"/>
  <c r="M2999" i="9"/>
  <c r="N2999" i="9" s="1"/>
  <c r="M8" i="196" s="1"/>
  <c r="L2999" i="9"/>
  <c r="M2998" i="9"/>
  <c r="N2998" i="9" s="1"/>
  <c r="M6" i="196" s="1"/>
  <c r="L2998" i="9"/>
  <c r="M2987" i="9"/>
  <c r="N2987" i="9" s="1"/>
  <c r="M13" i="195" s="1"/>
  <c r="L2987" i="9"/>
  <c r="M2986" i="9"/>
  <c r="N2986" i="9" s="1"/>
  <c r="M11" i="195" s="1"/>
  <c r="L2986" i="9"/>
  <c r="M2985" i="9"/>
  <c r="N2985" i="9" s="1"/>
  <c r="M8" i="195" s="1"/>
  <c r="L2985" i="9"/>
  <c r="L2984" i="9"/>
  <c r="M2973" i="9"/>
  <c r="N2973" i="9" s="1"/>
  <c r="M13" i="194" s="1"/>
  <c r="L2973" i="9"/>
  <c r="M2972" i="9"/>
  <c r="N2972" i="9" s="1"/>
  <c r="M11" i="194" s="1"/>
  <c r="L2972" i="9"/>
  <c r="M2971" i="9"/>
  <c r="N2971" i="9" s="1"/>
  <c r="M8" i="194" s="1"/>
  <c r="L2971" i="9"/>
  <c r="M2970" i="9"/>
  <c r="N2970" i="9" s="1"/>
  <c r="M6" i="194" s="1"/>
  <c r="L2970" i="9"/>
  <c r="L2910" i="9"/>
  <c r="M2910" i="9"/>
  <c r="N2910" i="9" s="1"/>
  <c r="T19" i="190" s="1"/>
  <c r="L2911" i="9"/>
  <c r="M2911" i="9"/>
  <c r="N2911" i="9" s="1"/>
  <c r="T21" i="190" s="1"/>
  <c r="M2671" i="9" l="1"/>
  <c r="N2671" i="9" s="1"/>
  <c r="L6" i="171" s="1"/>
  <c r="L2671" i="9"/>
  <c r="M2649" i="9"/>
  <c r="N2649" i="9" s="1"/>
  <c r="K21" i="169" s="1"/>
  <c r="L2649" i="9"/>
  <c r="M2648" i="9"/>
  <c r="N2648" i="9" s="1"/>
  <c r="K19" i="169" s="1"/>
  <c r="L2648" i="9"/>
  <c r="M2647" i="9"/>
  <c r="N2647" i="9" s="1"/>
  <c r="K17" i="169" s="1"/>
  <c r="L2647" i="9"/>
  <c r="M2646" i="9"/>
  <c r="N2646" i="9" s="1"/>
  <c r="K15" i="169" s="1"/>
  <c r="L2646" i="9"/>
  <c r="M2645" i="9"/>
  <c r="N2645" i="9" s="1"/>
  <c r="K12" i="169" s="1"/>
  <c r="L2645" i="9"/>
  <c r="M2644" i="9"/>
  <c r="N2644" i="9" s="1"/>
  <c r="K10" i="169" s="1"/>
  <c r="L2644" i="9"/>
  <c r="M2643" i="9"/>
  <c r="N2643" i="9" s="1"/>
  <c r="K8" i="169" s="1"/>
  <c r="L2643" i="9"/>
  <c r="M2642" i="9"/>
  <c r="N2642" i="9" s="1"/>
  <c r="K6" i="169" s="1"/>
  <c r="L2642" i="9"/>
  <c r="M2909" i="9" l="1"/>
  <c r="N2909" i="9" s="1"/>
  <c r="T17" i="190" s="1"/>
  <c r="L2909" i="9"/>
  <c r="M2908" i="9"/>
  <c r="N2908" i="9" s="1"/>
  <c r="T14" i="190" s="1"/>
  <c r="L2908" i="9"/>
  <c r="M2907" i="9"/>
  <c r="N2907" i="9" s="1"/>
  <c r="T12" i="190" s="1"/>
  <c r="L2907" i="9"/>
  <c r="M2906" i="9"/>
  <c r="N2906" i="9" s="1"/>
  <c r="T10" i="190" s="1"/>
  <c r="L2906" i="9"/>
  <c r="M2905" i="9"/>
  <c r="N2905" i="9" s="1"/>
  <c r="T8" i="190" s="1"/>
  <c r="L2905" i="9"/>
  <c r="M2904" i="9"/>
  <c r="N2904" i="9" s="1"/>
  <c r="T6" i="190" s="1"/>
  <c r="L2904" i="9"/>
  <c r="M2893" i="9"/>
  <c r="N2893" i="9" s="1"/>
  <c r="M8" i="189" s="1"/>
  <c r="L2893" i="9"/>
  <c r="M2403" i="9"/>
  <c r="N2403" i="9" s="1"/>
  <c r="N40" i="157" s="1"/>
  <c r="L2403" i="9"/>
  <c r="M2409" i="9"/>
  <c r="N2409" i="9" s="1"/>
  <c r="N53" i="157" s="1"/>
  <c r="L2409" i="9"/>
  <c r="M2402" i="9"/>
  <c r="N2402" i="9" s="1"/>
  <c r="N38" i="157" s="1"/>
  <c r="L2402" i="9"/>
  <c r="M2410" i="9"/>
  <c r="N2410" i="9" s="1"/>
  <c r="N55" i="157" s="1"/>
  <c r="L2410" i="9"/>
  <c r="M2408" i="9"/>
  <c r="N2408" i="9" s="1"/>
  <c r="N51" i="157" s="1"/>
  <c r="L2408" i="9"/>
  <c r="M2407" i="9"/>
  <c r="N2407" i="9" s="1"/>
  <c r="N49" i="157" s="1"/>
  <c r="L2407" i="9"/>
  <c r="M2406" i="9"/>
  <c r="N2406" i="9" s="1"/>
  <c r="N47" i="157" s="1"/>
  <c r="L2406" i="9"/>
  <c r="M2405" i="9"/>
  <c r="N2405" i="9" s="1"/>
  <c r="N45" i="157" s="1"/>
  <c r="L2405" i="9"/>
  <c r="M2404" i="9"/>
  <c r="N2404" i="9" s="1"/>
  <c r="N43" i="157" s="1"/>
  <c r="L2404" i="9"/>
  <c r="M2401" i="9"/>
  <c r="N2401" i="9" s="1"/>
  <c r="N36" i="157" s="1"/>
  <c r="L2401" i="9"/>
  <c r="M2400" i="9"/>
  <c r="N2400" i="9" s="1"/>
  <c r="N34" i="157" s="1"/>
  <c r="L2400" i="9"/>
  <c r="M2399" i="9"/>
  <c r="N2399" i="9" s="1"/>
  <c r="N32" i="157" s="1"/>
  <c r="L2399" i="9"/>
  <c r="M2398" i="9"/>
  <c r="N2398" i="9" s="1"/>
  <c r="N30" i="157" s="1"/>
  <c r="L2398" i="9"/>
  <c r="M2397" i="9"/>
  <c r="N2397" i="9" s="1"/>
  <c r="N28" i="157" s="1"/>
  <c r="L2397" i="9"/>
  <c r="M2264" i="9"/>
  <c r="N2264" i="9" s="1"/>
  <c r="L27" i="148" s="1"/>
  <c r="L2264" i="9"/>
  <c r="M2263" i="9"/>
  <c r="N2263" i="9" s="1"/>
  <c r="L25" i="148" s="1"/>
  <c r="L2263" i="9"/>
  <c r="M2262" i="9"/>
  <c r="N2262" i="9" s="1"/>
  <c r="L23" i="148" s="1"/>
  <c r="L2262" i="9"/>
  <c r="M2261" i="9"/>
  <c r="N2261" i="9" s="1"/>
  <c r="L21" i="148" s="1"/>
  <c r="L2261" i="9"/>
  <c r="M2260" i="9"/>
  <c r="N2260" i="9" s="1"/>
  <c r="L19" i="148" s="1"/>
  <c r="L2260" i="9"/>
  <c r="M2259" i="9"/>
  <c r="N2259" i="9" s="1"/>
  <c r="L17" i="148" s="1"/>
  <c r="L2259" i="9"/>
  <c r="M2065" i="9" l="1"/>
  <c r="N2065" i="9" s="1"/>
  <c r="L24" i="141" s="1"/>
  <c r="L2065" i="9"/>
  <c r="M2064" i="9"/>
  <c r="N2064" i="9" s="1"/>
  <c r="L21" i="141" s="1"/>
  <c r="L2064" i="9"/>
  <c r="M2048" i="9"/>
  <c r="N2048" i="9" s="1"/>
  <c r="L28" i="140" s="1"/>
  <c r="L2048" i="9"/>
  <c r="M2047" i="9"/>
  <c r="N2047" i="9" s="1"/>
  <c r="L26" i="140" s="1"/>
  <c r="L2047" i="9"/>
  <c r="M2046" i="9"/>
  <c r="N2046" i="9" s="1"/>
  <c r="L23" i="140" s="1"/>
  <c r="L2046" i="9"/>
  <c r="M2045" i="9"/>
  <c r="N2045" i="9" s="1"/>
  <c r="L21" i="140" s="1"/>
  <c r="L2045" i="9"/>
  <c r="M2044" i="9"/>
  <c r="N2044" i="9" s="1"/>
  <c r="L18" i="140" s="1"/>
  <c r="L2044" i="9"/>
  <c r="M2043" i="9"/>
  <c r="N2043" i="9" s="1"/>
  <c r="L16" i="140" s="1"/>
  <c r="L2043" i="9"/>
  <c r="M2042" i="9"/>
  <c r="N2042" i="9" s="1"/>
  <c r="L13" i="140" s="1"/>
  <c r="L2042" i="9"/>
  <c r="M2041" i="9"/>
  <c r="N2041" i="9" s="1"/>
  <c r="L11" i="140" s="1"/>
  <c r="L2041" i="9"/>
  <c r="M2040" i="9"/>
  <c r="N2040" i="9" s="1"/>
  <c r="L8" i="140" s="1"/>
  <c r="L2040" i="9"/>
  <c r="M2039" i="9"/>
  <c r="N2039" i="9" s="1"/>
  <c r="L6" i="140" s="1"/>
  <c r="L2039" i="9"/>
  <c r="M1929" i="9"/>
  <c r="N1929" i="9" s="1"/>
  <c r="O15" i="132" s="1"/>
  <c r="L1929" i="9"/>
  <c r="M1927" i="9"/>
  <c r="N1927" i="9" s="1"/>
  <c r="O10" i="132" s="1"/>
  <c r="L1927" i="9"/>
  <c r="M1913" i="9"/>
  <c r="N1913" i="9" s="1"/>
  <c r="T8" i="131" s="1"/>
  <c r="L1913" i="9"/>
  <c r="M1900" i="9"/>
  <c r="N1900" i="9" s="1"/>
  <c r="N8" i="130" s="1"/>
  <c r="L1900" i="9"/>
  <c r="M2959" i="9"/>
  <c r="N2959" i="9" s="1"/>
  <c r="M8" i="193" s="1"/>
  <c r="L2959" i="9"/>
  <c r="M2958" i="9"/>
  <c r="N2958" i="9" s="1"/>
  <c r="M6" i="193" s="1"/>
  <c r="L2958" i="9"/>
  <c r="M2947" i="9"/>
  <c r="N2947" i="9" s="1"/>
  <c r="M8" i="192" s="1"/>
  <c r="L2947" i="9"/>
  <c r="M2946" i="9"/>
  <c r="N2946" i="9" s="1"/>
  <c r="M6" i="192" s="1"/>
  <c r="L2946" i="9"/>
  <c r="M2935" i="9"/>
  <c r="N2935" i="9" s="1"/>
  <c r="O8" i="191" s="1"/>
  <c r="L2935" i="9"/>
  <c r="M2934" i="9"/>
  <c r="N2934" i="9" s="1"/>
  <c r="O6" i="191" s="1"/>
  <c r="L2934" i="9"/>
  <c r="M2923" i="9"/>
  <c r="N2923" i="9" s="1"/>
  <c r="T47" i="190" s="1"/>
  <c r="L2923" i="9"/>
  <c r="M2922" i="9"/>
  <c r="N2922" i="9" s="1"/>
  <c r="T45" i="190" s="1"/>
  <c r="L2922" i="9"/>
  <c r="M2921" i="9"/>
  <c r="N2921" i="9" s="1"/>
  <c r="T43" i="190" s="1"/>
  <c r="L2921" i="9"/>
  <c r="M2920" i="9"/>
  <c r="N2920" i="9" s="1"/>
  <c r="T41" i="190" s="1"/>
  <c r="L2920" i="9"/>
  <c r="M2919" i="9"/>
  <c r="N2919" i="9" s="1"/>
  <c r="T39" i="190" s="1"/>
  <c r="L2919" i="9"/>
  <c r="M2918" i="9"/>
  <c r="N2918" i="9" s="1"/>
  <c r="T36" i="190" s="1"/>
  <c r="L2918" i="9"/>
  <c r="M2917" i="9"/>
  <c r="N2917" i="9" s="1"/>
  <c r="T34" i="190" s="1"/>
  <c r="L2917" i="9"/>
  <c r="M2916" i="9"/>
  <c r="N2916" i="9" s="1"/>
  <c r="T32" i="190" s="1"/>
  <c r="L2916" i="9"/>
  <c r="M2915" i="9"/>
  <c r="N2915" i="9" s="1"/>
  <c r="T30" i="190" s="1"/>
  <c r="L2915" i="9"/>
  <c r="M2914" i="9"/>
  <c r="N2914" i="9" s="1"/>
  <c r="T28" i="190" s="1"/>
  <c r="L2914" i="9"/>
  <c r="M2913" i="9"/>
  <c r="N2913" i="9" s="1"/>
  <c r="T25" i="190" s="1"/>
  <c r="L2913" i="9"/>
  <c r="M2912" i="9"/>
  <c r="N2912" i="9" s="1"/>
  <c r="T23" i="190" s="1"/>
  <c r="L2912" i="9"/>
  <c r="M2892" i="9"/>
  <c r="N2892" i="9" s="1"/>
  <c r="M6" i="189" s="1"/>
  <c r="L2892" i="9"/>
  <c r="M2881" i="9"/>
  <c r="N2881" i="9" s="1"/>
  <c r="L6" i="188" s="1"/>
  <c r="L2881" i="9"/>
  <c r="M2870" i="9"/>
  <c r="N2870" i="9" s="1"/>
  <c r="L6" i="187" s="1"/>
  <c r="L2870" i="9"/>
  <c r="M2859" i="9"/>
  <c r="N2859" i="9" s="1"/>
  <c r="K6" i="186" s="1"/>
  <c r="L2859" i="9"/>
  <c r="M2848" i="9"/>
  <c r="N2848" i="9" s="1"/>
  <c r="J11" i="185" s="1"/>
  <c r="L2848" i="9"/>
  <c r="M2847" i="9"/>
  <c r="N2847" i="9" s="1"/>
  <c r="J8" i="185" s="1"/>
  <c r="L2847" i="9"/>
  <c r="M2846" i="9"/>
  <c r="N2846" i="9" s="1"/>
  <c r="J6" i="185" s="1"/>
  <c r="L2846" i="9"/>
  <c r="M2835" i="9"/>
  <c r="N2835" i="9" s="1"/>
  <c r="L9" i="184" s="1"/>
  <c r="L2835" i="9"/>
  <c r="M2834" i="9"/>
  <c r="N2834" i="9" s="1"/>
  <c r="L6" i="184" s="1"/>
  <c r="L2834" i="9"/>
  <c r="M2823" i="9"/>
  <c r="N2823" i="9" s="1"/>
  <c r="I6" i="183" s="1"/>
  <c r="M2812" i="9"/>
  <c r="N2812" i="9" s="1"/>
  <c r="I6" i="182" s="1"/>
  <c r="L2812" i="9"/>
  <c r="M2801" i="9"/>
  <c r="N2801" i="9" s="1"/>
  <c r="I6" i="181" s="1"/>
  <c r="L2801" i="9"/>
  <c r="M2790" i="9"/>
  <c r="N2790" i="9" s="1"/>
  <c r="J6" i="180" s="1"/>
  <c r="L2790" i="9"/>
  <c r="M2779" i="9"/>
  <c r="N2779" i="9" s="1"/>
  <c r="J9" i="179" s="1"/>
  <c r="L2779" i="9"/>
  <c r="M2778" i="9"/>
  <c r="N2778" i="9" s="1"/>
  <c r="J6" i="179" s="1"/>
  <c r="L2778" i="9"/>
  <c r="M2734" i="9"/>
  <c r="N2734" i="9" s="1"/>
  <c r="L6" i="176" s="1"/>
  <c r="L2734" i="9"/>
  <c r="M2723" i="9"/>
  <c r="N2723" i="9" s="1"/>
  <c r="O6" i="175" s="1"/>
  <c r="L2723" i="9"/>
  <c r="M2712" i="9"/>
  <c r="N2712" i="9" s="1"/>
  <c r="L6" i="174" s="1"/>
  <c r="L2712" i="9"/>
  <c r="M2767" i="9"/>
  <c r="N2767" i="9" s="1"/>
  <c r="O23" i="178" s="1"/>
  <c r="L2767" i="9"/>
  <c r="M2766" i="9"/>
  <c r="N2766" i="9" s="1"/>
  <c r="O21" i="178" s="1"/>
  <c r="L2766" i="9"/>
  <c r="M2765" i="9"/>
  <c r="N2765" i="9" s="1"/>
  <c r="O18" i="178" s="1"/>
  <c r="L2765" i="9"/>
  <c r="M2764" i="9"/>
  <c r="N2764" i="9" s="1"/>
  <c r="O16" i="178" s="1"/>
  <c r="L2764" i="9"/>
  <c r="M2763" i="9"/>
  <c r="N2763" i="9" s="1"/>
  <c r="O13" i="178" s="1"/>
  <c r="L2763" i="9"/>
  <c r="M2762" i="9"/>
  <c r="N2762" i="9" s="1"/>
  <c r="O11" i="178" s="1"/>
  <c r="L2762" i="9"/>
  <c r="M2761" i="9"/>
  <c r="N2761" i="9" s="1"/>
  <c r="O8" i="178" s="1"/>
  <c r="L2761" i="9"/>
  <c r="M2760" i="9"/>
  <c r="N2760" i="9" s="1"/>
  <c r="O6" i="178" s="1"/>
  <c r="L2760" i="9"/>
  <c r="M2749" i="9"/>
  <c r="N2749" i="9" s="1"/>
  <c r="P14" i="177" s="1"/>
  <c r="L2749" i="9"/>
  <c r="M2748" i="9"/>
  <c r="N2748" i="9" s="1"/>
  <c r="P12" i="177" s="1"/>
  <c r="L2748" i="9"/>
  <c r="M2747" i="9"/>
  <c r="N2747" i="9" s="1"/>
  <c r="P10" i="177" s="1"/>
  <c r="L2747" i="9"/>
  <c r="M2746" i="9"/>
  <c r="N2746" i="9" s="1"/>
  <c r="P8" i="177" s="1"/>
  <c r="L2746" i="9"/>
  <c r="M2745" i="9"/>
  <c r="N2745" i="9" s="1"/>
  <c r="P6" i="177" s="1"/>
  <c r="L2745" i="9"/>
  <c r="M2701" i="9"/>
  <c r="N2701" i="9" s="1"/>
  <c r="N25" i="173" s="1"/>
  <c r="L2701" i="9"/>
  <c r="M2700" i="9"/>
  <c r="N2700" i="9" s="1"/>
  <c r="N23" i="173" s="1"/>
  <c r="L2700" i="9"/>
  <c r="M2699" i="9"/>
  <c r="N2699" i="9" s="1"/>
  <c r="N21" i="173" s="1"/>
  <c r="L2699" i="9"/>
  <c r="M2698" i="9"/>
  <c r="N2698" i="9" s="1"/>
  <c r="N19" i="173" s="1"/>
  <c r="L2698" i="9"/>
  <c r="M2697" i="9"/>
  <c r="N2697" i="9" s="1"/>
  <c r="N16" i="173" s="1"/>
  <c r="L2697" i="9"/>
  <c r="M2696" i="9"/>
  <c r="N2696" i="9" s="1"/>
  <c r="N14" i="173" s="1"/>
  <c r="L2696" i="9"/>
  <c r="M2683" i="9"/>
  <c r="N2683" i="9" s="1"/>
  <c r="M8" i="172" s="1"/>
  <c r="L2683" i="9"/>
  <c r="M2682" i="9"/>
  <c r="N2682" i="9" s="1"/>
  <c r="M6" i="172" s="1"/>
  <c r="L2682" i="9"/>
  <c r="M2660" i="9"/>
  <c r="N2660" i="9" s="1"/>
  <c r="N6" i="170" s="1"/>
  <c r="L2660" i="9"/>
  <c r="M2631" i="9"/>
  <c r="N2631" i="9" s="1"/>
  <c r="L2631" i="9"/>
  <c r="M2630" i="9"/>
  <c r="N2630" i="9" s="1"/>
  <c r="L2630" i="9"/>
  <c r="M2619" i="9"/>
  <c r="N2619" i="9" s="1"/>
  <c r="K12" i="167" s="1"/>
  <c r="L2619" i="9"/>
  <c r="M2618" i="9"/>
  <c r="N2618" i="9" s="1"/>
  <c r="K10" i="167" s="1"/>
  <c r="L2618" i="9"/>
  <c r="M2617" i="9"/>
  <c r="N2617" i="9" s="1"/>
  <c r="K8" i="167" s="1"/>
  <c r="L2617" i="9"/>
  <c r="M2616" i="9"/>
  <c r="N2616" i="9" s="1"/>
  <c r="K6" i="167" s="1"/>
  <c r="L2616" i="9"/>
  <c r="M2605" i="9"/>
  <c r="N2605" i="9" s="1"/>
  <c r="K8" i="166" s="1"/>
  <c r="L2605" i="9"/>
  <c r="M2604" i="9"/>
  <c r="N2604" i="9" s="1"/>
  <c r="K6" i="166" s="1"/>
  <c r="L2604" i="9"/>
  <c r="M2593" i="9"/>
  <c r="N2593" i="9" s="1"/>
  <c r="K6" i="165" s="1"/>
  <c r="L2593" i="9"/>
  <c r="M2582" i="9"/>
  <c r="N2582" i="9" s="1"/>
  <c r="N12" i="164" s="1"/>
  <c r="L2582" i="9"/>
  <c r="M2580" i="9"/>
  <c r="N2580" i="9" s="1"/>
  <c r="N8" i="164" s="1"/>
  <c r="L2580" i="9"/>
  <c r="M2579" i="9"/>
  <c r="N2579" i="9" s="1"/>
  <c r="N6" i="164" s="1"/>
  <c r="L2579" i="9"/>
  <c r="M2568" i="9"/>
  <c r="N2568" i="9" s="1"/>
  <c r="L21" i="163" s="1"/>
  <c r="L2568" i="9"/>
  <c r="M2567" i="9"/>
  <c r="N2567" i="9" s="1"/>
  <c r="L19" i="163" s="1"/>
  <c r="L2567" i="9"/>
  <c r="M2566" i="9"/>
  <c r="N2566" i="9" s="1"/>
  <c r="L17" i="163" s="1"/>
  <c r="L2566" i="9"/>
  <c r="M2565" i="9"/>
  <c r="N2565" i="9" s="1"/>
  <c r="L15" i="163" s="1"/>
  <c r="L2565" i="9"/>
  <c r="M2564" i="9"/>
  <c r="N2564" i="9" s="1"/>
  <c r="L12" i="163" s="1"/>
  <c r="L2564" i="9"/>
  <c r="M2563" i="9"/>
  <c r="N2563" i="9" s="1"/>
  <c r="L10" i="163" s="1"/>
  <c r="L2563" i="9"/>
  <c r="M2562" i="9"/>
  <c r="N2562" i="9" s="1"/>
  <c r="L8" i="163" s="1"/>
  <c r="L2562" i="9"/>
  <c r="M2561" i="9"/>
  <c r="N2561" i="9" s="1"/>
  <c r="L6" i="163" s="1"/>
  <c r="L2561" i="9"/>
  <c r="M2550" i="9"/>
  <c r="N2550" i="9" s="1"/>
  <c r="M48" i="162" s="1"/>
  <c r="L2550" i="9"/>
  <c r="M2549" i="9"/>
  <c r="N2549" i="9" s="1"/>
  <c r="M46" i="162" s="1"/>
  <c r="L2549" i="9"/>
  <c r="M2548" i="9"/>
  <c r="N2548" i="9" s="1"/>
  <c r="M44" i="162" s="1"/>
  <c r="L2548" i="9"/>
  <c r="M2547" i="9"/>
  <c r="N2547" i="9" s="1"/>
  <c r="M42" i="162" s="1"/>
  <c r="L2547" i="9"/>
  <c r="M2546" i="9"/>
  <c r="N2546" i="9" s="1"/>
  <c r="M39" i="162" s="1"/>
  <c r="L2546" i="9"/>
  <c r="M2545" i="9"/>
  <c r="N2545" i="9" s="1"/>
  <c r="M37" i="162" s="1"/>
  <c r="L2545" i="9"/>
  <c r="M2544" i="9"/>
  <c r="N2544" i="9" s="1"/>
  <c r="M35" i="162" s="1"/>
  <c r="L2544" i="9"/>
  <c r="M2543" i="9"/>
  <c r="N2543" i="9" s="1"/>
  <c r="M33" i="162" s="1"/>
  <c r="L2543" i="9"/>
  <c r="M2542" i="9"/>
  <c r="N2542" i="9" s="1"/>
  <c r="M30" i="162" s="1"/>
  <c r="L2542" i="9"/>
  <c r="M2541" i="9"/>
  <c r="N2541" i="9" s="1"/>
  <c r="M28" i="162" s="1"/>
  <c r="L2541" i="9"/>
  <c r="M2540" i="9"/>
  <c r="N2540" i="9" s="1"/>
  <c r="M26" i="162" s="1"/>
  <c r="L2540" i="9"/>
  <c r="M2539" i="9"/>
  <c r="N2539" i="9" s="1"/>
  <c r="M24" i="162" s="1"/>
  <c r="L2539" i="9"/>
  <c r="M2538" i="9"/>
  <c r="N2538" i="9" s="1"/>
  <c r="M21" i="162" s="1"/>
  <c r="L2538" i="9"/>
  <c r="M2537" i="9"/>
  <c r="N2537" i="9" s="1"/>
  <c r="M19" i="162" s="1"/>
  <c r="L2537" i="9"/>
  <c r="M2536" i="9"/>
  <c r="N2536" i="9" s="1"/>
  <c r="M17" i="162" s="1"/>
  <c r="L2536" i="9"/>
  <c r="M2535" i="9"/>
  <c r="N2535" i="9" s="1"/>
  <c r="M15" i="162" s="1"/>
  <c r="L2535" i="9"/>
  <c r="M2534" i="9"/>
  <c r="N2534" i="9" s="1"/>
  <c r="M12" i="162" s="1"/>
  <c r="L2534" i="9"/>
  <c r="M2533" i="9"/>
  <c r="N2533" i="9" s="1"/>
  <c r="M10" i="162" s="1"/>
  <c r="L2533" i="9"/>
  <c r="M2532" i="9"/>
  <c r="N2532" i="9" s="1"/>
  <c r="M8" i="162" s="1"/>
  <c r="L2532" i="9"/>
  <c r="M2531" i="9"/>
  <c r="N2531" i="9" s="1"/>
  <c r="M6" i="162" s="1"/>
  <c r="L2531" i="9"/>
  <c r="M2520" i="9"/>
  <c r="N2520" i="9" s="1"/>
  <c r="P48" i="161" s="1"/>
  <c r="L2520" i="9"/>
  <c r="M2519" i="9"/>
  <c r="N2519" i="9" s="1"/>
  <c r="P46" i="161" s="1"/>
  <c r="L2519" i="9"/>
  <c r="M2518" i="9"/>
  <c r="N2518" i="9" s="1"/>
  <c r="P44" i="161" s="1"/>
  <c r="L2518" i="9"/>
  <c r="M2517" i="9"/>
  <c r="N2517" i="9" s="1"/>
  <c r="P42" i="161" s="1"/>
  <c r="L2517" i="9"/>
  <c r="M2516" i="9"/>
  <c r="N2516" i="9" s="1"/>
  <c r="P39" i="161" s="1"/>
  <c r="L2516" i="9"/>
  <c r="M2515" i="9"/>
  <c r="N2515" i="9" s="1"/>
  <c r="P37" i="161" s="1"/>
  <c r="L2515" i="9"/>
  <c r="M2514" i="9"/>
  <c r="N2514" i="9" s="1"/>
  <c r="P35" i="161" s="1"/>
  <c r="L2514" i="9"/>
  <c r="M2513" i="9"/>
  <c r="N2513" i="9" s="1"/>
  <c r="P33" i="161" s="1"/>
  <c r="L2513" i="9"/>
  <c r="M2512" i="9"/>
  <c r="N2512" i="9" s="1"/>
  <c r="P30" i="161" s="1"/>
  <c r="L2512" i="9"/>
  <c r="M2511" i="9"/>
  <c r="N2511" i="9" s="1"/>
  <c r="P28" i="161" s="1"/>
  <c r="L2511" i="9"/>
  <c r="M2510" i="9"/>
  <c r="N2510" i="9" s="1"/>
  <c r="P26" i="161" s="1"/>
  <c r="L2510" i="9"/>
  <c r="M2509" i="9"/>
  <c r="N2509" i="9" s="1"/>
  <c r="P24" i="161" s="1"/>
  <c r="L2509" i="9"/>
  <c r="M2508" i="9"/>
  <c r="N2508" i="9" s="1"/>
  <c r="P21" i="161" s="1"/>
  <c r="L2508" i="9"/>
  <c r="M2507" i="9"/>
  <c r="N2507" i="9" s="1"/>
  <c r="P19" i="161" s="1"/>
  <c r="L2507" i="9"/>
  <c r="M2506" i="9"/>
  <c r="N2506" i="9" s="1"/>
  <c r="P17" i="161" s="1"/>
  <c r="L2506" i="9"/>
  <c r="M2505" i="9"/>
  <c r="N2505" i="9" s="1"/>
  <c r="P15" i="161" s="1"/>
  <c r="L2505" i="9"/>
  <c r="M2504" i="9"/>
  <c r="N2504" i="9" s="1"/>
  <c r="P12" i="161" s="1"/>
  <c r="L2504" i="9"/>
  <c r="M2503" i="9"/>
  <c r="N2503" i="9" s="1"/>
  <c r="P10" i="161" s="1"/>
  <c r="L2503" i="9"/>
  <c r="M2502" i="9"/>
  <c r="N2502" i="9" s="1"/>
  <c r="P8" i="161" s="1"/>
  <c r="L2502" i="9"/>
  <c r="M2501" i="9"/>
  <c r="N2501" i="9" s="1"/>
  <c r="P6" i="161" s="1"/>
  <c r="L2501" i="9"/>
  <c r="M2490" i="9"/>
  <c r="N2490" i="9" s="1"/>
  <c r="M16" i="160" s="1"/>
  <c r="L2490" i="9"/>
  <c r="M2489" i="9"/>
  <c r="N2489" i="9" s="1"/>
  <c r="M14" i="160" s="1"/>
  <c r="L2489" i="9"/>
  <c r="M2488" i="9"/>
  <c r="N2488" i="9" s="1"/>
  <c r="M12" i="160" s="1"/>
  <c r="L2488" i="9"/>
  <c r="M2487" i="9"/>
  <c r="N2487" i="9" s="1"/>
  <c r="M10" i="160" s="1"/>
  <c r="L2487" i="9"/>
  <c r="M2486" i="9"/>
  <c r="N2486" i="9" s="1"/>
  <c r="M8" i="160" s="1"/>
  <c r="L2486" i="9"/>
  <c r="M2485" i="9"/>
  <c r="N2485" i="9" s="1"/>
  <c r="M6" i="160" s="1"/>
  <c r="L2485" i="9"/>
  <c r="M2474" i="9"/>
  <c r="N2474" i="9" s="1"/>
  <c r="M14" i="156" s="1"/>
  <c r="L2474" i="9"/>
  <c r="M2473" i="9"/>
  <c r="N2473" i="9" s="1"/>
  <c r="M12" i="156" s="1"/>
  <c r="L2473" i="9"/>
  <c r="M2472" i="9"/>
  <c r="N2472" i="9" s="1"/>
  <c r="M10" i="156" s="1"/>
  <c r="L2472" i="9"/>
  <c r="M2471" i="9"/>
  <c r="N2471" i="9" s="1"/>
  <c r="M8" i="156" s="1"/>
  <c r="L2471" i="9"/>
  <c r="M2470" i="9"/>
  <c r="N2470" i="9" s="1"/>
  <c r="M6" i="156" s="1"/>
  <c r="L2470" i="9"/>
  <c r="M2459" i="9"/>
  <c r="N2459" i="9" s="1"/>
  <c r="M18" i="159" s="1"/>
  <c r="L2459" i="9"/>
  <c r="M2458" i="9"/>
  <c r="N2458" i="9" s="1"/>
  <c r="M16" i="159" s="1"/>
  <c r="L2458" i="9"/>
  <c r="M2457" i="9"/>
  <c r="N2457" i="9" s="1"/>
  <c r="M14" i="159" s="1"/>
  <c r="L2457" i="9"/>
  <c r="M2456" i="9"/>
  <c r="N2456" i="9" s="1"/>
  <c r="M12" i="159" s="1"/>
  <c r="L2456" i="9"/>
  <c r="M2455" i="9"/>
  <c r="N2455" i="9" s="1"/>
  <c r="M10" i="159" s="1"/>
  <c r="L2455" i="9"/>
  <c r="M2454" i="9"/>
  <c r="N2454" i="9" s="1"/>
  <c r="M8" i="159" s="1"/>
  <c r="L2454" i="9"/>
  <c r="M2453" i="9"/>
  <c r="N2453" i="9" s="1"/>
  <c r="M6" i="159" s="1"/>
  <c r="L2453" i="9"/>
  <c r="M2442" i="9"/>
  <c r="N2442" i="9" s="1"/>
  <c r="N51" i="158" s="1"/>
  <c r="L2442" i="9"/>
  <c r="M2441" i="9"/>
  <c r="N2441" i="9" s="1"/>
  <c r="N49" i="158" s="1"/>
  <c r="L2441" i="9"/>
  <c r="M2440" i="9"/>
  <c r="N2440" i="9" s="1"/>
  <c r="N47" i="158" s="1"/>
  <c r="L2440" i="9"/>
  <c r="M2439" i="9"/>
  <c r="N2439" i="9" s="1"/>
  <c r="N45" i="158" s="1"/>
  <c r="L2439" i="9"/>
  <c r="M2438" i="9"/>
  <c r="N2438" i="9" s="1"/>
  <c r="N43" i="158" s="1"/>
  <c r="L2438" i="9"/>
  <c r="M2437" i="9"/>
  <c r="N2437" i="9" s="1"/>
  <c r="N41" i="158" s="1"/>
  <c r="L2437" i="9"/>
  <c r="M2436" i="9"/>
  <c r="N2436" i="9" s="1"/>
  <c r="N38" i="158" s="1"/>
  <c r="L2436" i="9"/>
  <c r="M2435" i="9"/>
  <c r="N2435" i="9" s="1"/>
  <c r="N36" i="158" s="1"/>
  <c r="L2435" i="9"/>
  <c r="M2434" i="9"/>
  <c r="N2434" i="9" s="1"/>
  <c r="N34" i="158" s="1"/>
  <c r="L2434" i="9"/>
  <c r="M2433" i="9"/>
  <c r="N2433" i="9" s="1"/>
  <c r="N32" i="158" s="1"/>
  <c r="L2433" i="9"/>
  <c r="M2432" i="9"/>
  <c r="N2432" i="9" s="1"/>
  <c r="N30" i="158" s="1"/>
  <c r="L2432" i="9"/>
  <c r="M2431" i="9"/>
  <c r="N2431" i="9" s="1"/>
  <c r="N28" i="158" s="1"/>
  <c r="L2431" i="9"/>
  <c r="M2430" i="9"/>
  <c r="N2430" i="9" s="1"/>
  <c r="N25" i="158" s="1"/>
  <c r="L2430" i="9"/>
  <c r="M2429" i="9"/>
  <c r="N2429" i="9" s="1"/>
  <c r="N23" i="158" s="1"/>
  <c r="L2429" i="9"/>
  <c r="M2428" i="9"/>
  <c r="N2428" i="9" s="1"/>
  <c r="N21" i="158" s="1"/>
  <c r="L2428" i="9"/>
  <c r="M2427" i="9"/>
  <c r="N2427" i="9" s="1"/>
  <c r="N19" i="158" s="1"/>
  <c r="L2427" i="9"/>
  <c r="M2426" i="9"/>
  <c r="N2426" i="9" s="1"/>
  <c r="N17" i="158" s="1"/>
  <c r="L2426" i="9"/>
  <c r="M2425" i="9"/>
  <c r="N2425" i="9" s="1"/>
  <c r="N14" i="158" s="1"/>
  <c r="L2425" i="9"/>
  <c r="M2424" i="9"/>
  <c r="N2424" i="9" s="1"/>
  <c r="N12" i="158" s="1"/>
  <c r="L2424" i="9"/>
  <c r="M2423" i="9"/>
  <c r="N2423" i="9" s="1"/>
  <c r="N10" i="158" s="1"/>
  <c r="L2423" i="9"/>
  <c r="M2422" i="9"/>
  <c r="N2422" i="9" s="1"/>
  <c r="N8" i="158" s="1"/>
  <c r="L2422" i="9"/>
  <c r="M2421" i="9"/>
  <c r="N2421" i="9" s="1"/>
  <c r="N6" i="158" s="1"/>
  <c r="L2421" i="9"/>
  <c r="M2396" i="9"/>
  <c r="N2396" i="9" s="1"/>
  <c r="N25" i="157" s="1"/>
  <c r="L2396" i="9"/>
  <c r="M2395" i="9"/>
  <c r="N2395" i="9" s="1"/>
  <c r="N23" i="157" s="1"/>
  <c r="L2395" i="9"/>
  <c r="M2394" i="9"/>
  <c r="N2394" i="9" s="1"/>
  <c r="N21" i="157" s="1"/>
  <c r="L2394" i="9"/>
  <c r="M2393" i="9"/>
  <c r="N2393" i="9" s="1"/>
  <c r="N19" i="157" s="1"/>
  <c r="L2393" i="9"/>
  <c r="M2392" i="9"/>
  <c r="N2392" i="9" s="1"/>
  <c r="N17" i="157" s="1"/>
  <c r="L2392" i="9"/>
  <c r="M2391" i="9"/>
  <c r="N2391" i="9" s="1"/>
  <c r="N14" i="157" s="1"/>
  <c r="L2391" i="9"/>
  <c r="M2390" i="9"/>
  <c r="N2390" i="9" s="1"/>
  <c r="N12" i="157" s="1"/>
  <c r="L2390" i="9"/>
  <c r="M2389" i="9"/>
  <c r="N2389" i="9" s="1"/>
  <c r="N10" i="157" s="1"/>
  <c r="L2389" i="9"/>
  <c r="M2388" i="9"/>
  <c r="N2388" i="9" s="1"/>
  <c r="N8" i="157" s="1"/>
  <c r="L2388" i="9"/>
  <c r="M2387" i="9"/>
  <c r="N2387" i="9" s="1"/>
  <c r="N6" i="157" s="1"/>
  <c r="L2387" i="9"/>
  <c r="M2376" i="9"/>
  <c r="N2376" i="9" s="1"/>
  <c r="L16" i="155" s="1"/>
  <c r="L2376" i="9"/>
  <c r="M2375" i="9"/>
  <c r="N2375" i="9" s="1"/>
  <c r="L14" i="155" s="1"/>
  <c r="L2375" i="9"/>
  <c r="M2374" i="9"/>
  <c r="N2374" i="9" s="1"/>
  <c r="L12" i="155" s="1"/>
  <c r="L2374" i="9"/>
  <c r="M2373" i="9"/>
  <c r="N2373" i="9" s="1"/>
  <c r="L10" i="155" s="1"/>
  <c r="L2373" i="9"/>
  <c r="M2372" i="9"/>
  <c r="N2372" i="9" s="1"/>
  <c r="L8" i="155" s="1"/>
  <c r="L2372" i="9"/>
  <c r="M2371" i="9"/>
  <c r="N2371" i="9" s="1"/>
  <c r="L6" i="155" s="1"/>
  <c r="L2371" i="9"/>
  <c r="M2360" i="9"/>
  <c r="N2360" i="9" s="1"/>
  <c r="N25" i="154" s="1"/>
  <c r="L2360" i="9"/>
  <c r="M2359" i="9"/>
  <c r="N2359" i="9" s="1"/>
  <c r="N23" i="154" s="1"/>
  <c r="L2359" i="9"/>
  <c r="M2358" i="9"/>
  <c r="N2358" i="9" s="1"/>
  <c r="N21" i="154" s="1"/>
  <c r="L2358" i="9"/>
  <c r="M2357" i="9"/>
  <c r="N2357" i="9" s="1"/>
  <c r="N19" i="154" s="1"/>
  <c r="L2357" i="9"/>
  <c r="M2356" i="9"/>
  <c r="N2356" i="9" s="1"/>
  <c r="N17" i="154" s="1"/>
  <c r="L2356" i="9"/>
  <c r="M2355" i="9"/>
  <c r="N2355" i="9" s="1"/>
  <c r="N14" i="154" s="1"/>
  <c r="L2355" i="9"/>
  <c r="M2354" i="9"/>
  <c r="N2354" i="9" s="1"/>
  <c r="N12" i="154" s="1"/>
  <c r="L2354" i="9"/>
  <c r="M2353" i="9"/>
  <c r="N2353" i="9" s="1"/>
  <c r="N10" i="154" s="1"/>
  <c r="L2353" i="9"/>
  <c r="M2352" i="9"/>
  <c r="N2352" i="9" s="1"/>
  <c r="N8" i="154" s="1"/>
  <c r="L2352" i="9"/>
  <c r="M2351" i="9"/>
  <c r="N2351" i="9" s="1"/>
  <c r="N6" i="154" s="1"/>
  <c r="L2351" i="9"/>
  <c r="M2340" i="9"/>
  <c r="N2340" i="9" s="1"/>
  <c r="M8" i="153" s="1"/>
  <c r="L2340" i="9"/>
  <c r="M2339" i="9"/>
  <c r="N2339" i="9" s="1"/>
  <c r="M6" i="153" s="1"/>
  <c r="L2339" i="9"/>
  <c r="M2328" i="9"/>
  <c r="N2328" i="9" s="1"/>
  <c r="L14" i="152" s="1"/>
  <c r="L2328" i="9"/>
  <c r="M2327" i="9"/>
  <c r="N2327" i="9" s="1"/>
  <c r="L12" i="152" s="1"/>
  <c r="L2327" i="9"/>
  <c r="M2326" i="9"/>
  <c r="N2326" i="9" s="1"/>
  <c r="L10" i="152" s="1"/>
  <c r="L2326" i="9"/>
  <c r="M2325" i="9"/>
  <c r="N2325" i="9" s="1"/>
  <c r="L8" i="152" s="1"/>
  <c r="L2325" i="9"/>
  <c r="M2324" i="9"/>
  <c r="N2324" i="9" s="1"/>
  <c r="L6" i="152" s="1"/>
  <c r="L2324" i="9"/>
  <c r="M2313" i="9"/>
  <c r="N2313" i="9" s="1"/>
  <c r="K23" i="151" s="1"/>
  <c r="L2313" i="9"/>
  <c r="M2312" i="9"/>
  <c r="N2312" i="9" s="1"/>
  <c r="K21" i="151" s="1"/>
  <c r="L2312" i="9"/>
  <c r="M2311" i="9"/>
  <c r="N2311" i="9" s="1"/>
  <c r="K19" i="151" s="1"/>
  <c r="L2311" i="9"/>
  <c r="M2310" i="9"/>
  <c r="N2310" i="9" s="1"/>
  <c r="K17" i="151" s="1"/>
  <c r="L2310" i="9"/>
  <c r="M2309" i="9"/>
  <c r="N2309" i="9" s="1"/>
  <c r="K15" i="151" s="1"/>
  <c r="L2309" i="9"/>
  <c r="M2308" i="9"/>
  <c r="N2308" i="9" s="1"/>
  <c r="K12" i="151" s="1"/>
  <c r="L2308" i="9"/>
  <c r="M2307" i="9"/>
  <c r="N2307" i="9" s="1"/>
  <c r="K10" i="151" s="1"/>
  <c r="L2307" i="9"/>
  <c r="M2306" i="9"/>
  <c r="N2306" i="9" s="1"/>
  <c r="K8" i="151" s="1"/>
  <c r="L2306" i="9"/>
  <c r="M2305" i="9"/>
  <c r="N2305" i="9" s="1"/>
  <c r="K6" i="151" s="1"/>
  <c r="L2305" i="9"/>
  <c r="M2209" i="9"/>
  <c r="N2209" i="9" s="1"/>
  <c r="L29" i="146" s="1"/>
  <c r="L2209" i="9"/>
  <c r="M2208" i="9"/>
  <c r="N2208" i="9" s="1"/>
  <c r="L27" i="146" s="1"/>
  <c r="L2208" i="9"/>
  <c r="M2207" i="9"/>
  <c r="N2207" i="9" s="1"/>
  <c r="L25" i="146" s="1"/>
  <c r="L2207" i="9"/>
  <c r="M2206" i="9"/>
  <c r="N2206" i="9" s="1"/>
  <c r="L23" i="146" s="1"/>
  <c r="L2206" i="9"/>
  <c r="M2205" i="9"/>
  <c r="N2205" i="9" s="1"/>
  <c r="L21" i="146" s="1"/>
  <c r="L2205" i="9"/>
  <c r="M2204" i="9"/>
  <c r="N2204" i="9" s="1"/>
  <c r="L19" i="146" s="1"/>
  <c r="L2204" i="9"/>
  <c r="M2203" i="9"/>
  <c r="N2203" i="9" s="1"/>
  <c r="L17" i="146" s="1"/>
  <c r="L2203" i="9"/>
  <c r="M2243" i="9"/>
  <c r="N2243" i="9" s="1"/>
  <c r="P66" i="147" s="1"/>
  <c r="L2243" i="9"/>
  <c r="M2242" i="9"/>
  <c r="N2242" i="9" s="1"/>
  <c r="P64" i="147" s="1"/>
  <c r="L2242" i="9"/>
  <c r="M2241" i="9"/>
  <c r="N2241" i="9" s="1"/>
  <c r="P62" i="147" s="1"/>
  <c r="L2241" i="9"/>
  <c r="M2240" i="9"/>
  <c r="N2240" i="9" s="1"/>
  <c r="P60" i="147" s="1"/>
  <c r="L2240" i="9"/>
  <c r="M2239" i="9"/>
  <c r="N2239" i="9" s="1"/>
  <c r="P58" i="147" s="1"/>
  <c r="L2239" i="9"/>
  <c r="M2238" i="9"/>
  <c r="N2238" i="9" s="1"/>
  <c r="P56" i="147" s="1"/>
  <c r="L2238" i="9"/>
  <c r="M2237" i="9"/>
  <c r="N2237" i="9" s="1"/>
  <c r="P54" i="147" s="1"/>
  <c r="L2237" i="9"/>
  <c r="M2236" i="9"/>
  <c r="N2236" i="9" s="1"/>
  <c r="P51" i="147" s="1"/>
  <c r="L2236" i="9"/>
  <c r="M2235" i="9"/>
  <c r="N2235" i="9" s="1"/>
  <c r="P49" i="147" s="1"/>
  <c r="L2235" i="9"/>
  <c r="M2234" i="9"/>
  <c r="N2234" i="9" s="1"/>
  <c r="P47" i="147" s="1"/>
  <c r="L2234" i="9"/>
  <c r="M2233" i="9"/>
  <c r="N2233" i="9" s="1"/>
  <c r="P45" i="147" s="1"/>
  <c r="L2233" i="9"/>
  <c r="M2232" i="9"/>
  <c r="N2232" i="9" s="1"/>
  <c r="P43" i="147" s="1"/>
  <c r="L2232" i="9"/>
  <c r="M2231" i="9"/>
  <c r="N2231" i="9" s="1"/>
  <c r="P41" i="147" s="1"/>
  <c r="L2231" i="9"/>
  <c r="M2230" i="9"/>
  <c r="N2230" i="9" s="1"/>
  <c r="P39" i="147" s="1"/>
  <c r="L2230" i="9"/>
  <c r="M2121" i="9"/>
  <c r="N2121" i="9" s="1"/>
  <c r="M38" i="143" s="1"/>
  <c r="L2121" i="9"/>
  <c r="M2120" i="9"/>
  <c r="N2120" i="9" s="1"/>
  <c r="M36" i="143" s="1"/>
  <c r="L2120" i="9"/>
  <c r="M2119" i="9"/>
  <c r="N2119" i="9" s="1"/>
  <c r="M34" i="143" s="1"/>
  <c r="L2119" i="9"/>
  <c r="M2118" i="9"/>
  <c r="N2118" i="9" s="1"/>
  <c r="M32" i="143" s="1"/>
  <c r="L2118" i="9"/>
  <c r="M2117" i="9"/>
  <c r="N2117" i="9" s="1"/>
  <c r="M30" i="143" s="1"/>
  <c r="L2117" i="9"/>
  <c r="M2116" i="9"/>
  <c r="N2116" i="9" s="1"/>
  <c r="M28" i="143" s="1"/>
  <c r="L2116" i="9"/>
  <c r="M2187" i="9"/>
  <c r="N2187" i="9" s="1"/>
  <c r="O51" i="145" s="1"/>
  <c r="L2187" i="9"/>
  <c r="M2186" i="9"/>
  <c r="N2186" i="9" s="1"/>
  <c r="O49" i="145" s="1"/>
  <c r="L2186" i="9"/>
  <c r="M2185" i="9"/>
  <c r="N2185" i="9" s="1"/>
  <c r="O47" i="145" s="1"/>
  <c r="L2185" i="9"/>
  <c r="M2184" i="9"/>
  <c r="N2184" i="9" s="1"/>
  <c r="O45" i="145" s="1"/>
  <c r="L2184" i="9"/>
  <c r="M2183" i="9"/>
  <c r="N2183" i="9" s="1"/>
  <c r="O43" i="145" s="1"/>
  <c r="L2183" i="9"/>
  <c r="M2182" i="9"/>
  <c r="N2182" i="9" s="1"/>
  <c r="O41" i="145" s="1"/>
  <c r="L2182" i="9"/>
  <c r="M2181" i="9"/>
  <c r="N2181" i="9" s="1"/>
  <c r="O38" i="145" s="1"/>
  <c r="L2181" i="9"/>
  <c r="M2180" i="9"/>
  <c r="N2180" i="9" s="1"/>
  <c r="O36" i="145" s="1"/>
  <c r="L2180" i="9"/>
  <c r="M2179" i="9"/>
  <c r="N2179" i="9" s="1"/>
  <c r="O34" i="145" s="1"/>
  <c r="L2179" i="9"/>
  <c r="M2178" i="9"/>
  <c r="N2178" i="9" s="1"/>
  <c r="O32" i="145" s="1"/>
  <c r="L2178" i="9"/>
  <c r="M2177" i="9"/>
  <c r="N2177" i="9" s="1"/>
  <c r="O30" i="145" s="1"/>
  <c r="L2177" i="9"/>
  <c r="M2176" i="9"/>
  <c r="N2176" i="9" s="1"/>
  <c r="O28" i="145" s="1"/>
  <c r="L2176" i="9"/>
  <c r="M2155" i="9"/>
  <c r="N2155" i="9" s="1"/>
  <c r="N55" i="144" s="1"/>
  <c r="L2155" i="9"/>
  <c r="M2154" i="9"/>
  <c r="N2154" i="9" s="1"/>
  <c r="N53" i="144" s="1"/>
  <c r="L2154" i="9"/>
  <c r="M2153" i="9"/>
  <c r="N2153" i="9" s="1"/>
  <c r="N51" i="144" s="1"/>
  <c r="L2153" i="9"/>
  <c r="M2152" i="9"/>
  <c r="N2152" i="9" s="1"/>
  <c r="N49" i="144" s="1"/>
  <c r="L2152" i="9"/>
  <c r="M2151" i="9"/>
  <c r="N2151" i="9" s="1"/>
  <c r="N47" i="144" s="1"/>
  <c r="L2151" i="9"/>
  <c r="M2150" i="9"/>
  <c r="N2150" i="9" s="1"/>
  <c r="N45" i="144" s="1"/>
  <c r="L2150" i="9"/>
  <c r="M2149" i="9"/>
  <c r="N2149" i="9" s="1"/>
  <c r="N43" i="144" s="1"/>
  <c r="L2149" i="9"/>
  <c r="M2148" i="9"/>
  <c r="N2148" i="9" s="1"/>
  <c r="N40" i="144" s="1"/>
  <c r="L2148" i="9"/>
  <c r="M2147" i="9"/>
  <c r="N2147" i="9" s="1"/>
  <c r="N38" i="144" s="1"/>
  <c r="L2147" i="9"/>
  <c r="M2146" i="9"/>
  <c r="N2146" i="9" s="1"/>
  <c r="N36" i="144" s="1"/>
  <c r="L2146" i="9"/>
  <c r="M2145" i="9"/>
  <c r="N2145" i="9" s="1"/>
  <c r="N34" i="144" s="1"/>
  <c r="L2145" i="9"/>
  <c r="M2144" i="9"/>
  <c r="N2144" i="9" s="1"/>
  <c r="N32" i="144" s="1"/>
  <c r="L2144" i="9"/>
  <c r="M2143" i="9"/>
  <c r="N2143" i="9" s="1"/>
  <c r="N30" i="144" s="1"/>
  <c r="L2143" i="9"/>
  <c r="M2142" i="9"/>
  <c r="N2142" i="9" s="1"/>
  <c r="N28" i="144" s="1"/>
  <c r="L2142" i="9"/>
  <c r="M2294" i="9"/>
  <c r="N2294" i="9" s="1"/>
  <c r="M10" i="150" s="1"/>
  <c r="L2294" i="9"/>
  <c r="M2293" i="9"/>
  <c r="N2293" i="9" s="1"/>
  <c r="M8" i="150" s="1"/>
  <c r="L2293" i="9"/>
  <c r="M2292" i="9"/>
  <c r="N2292" i="9" s="1"/>
  <c r="M6" i="150" s="1"/>
  <c r="L2292" i="9"/>
  <c r="M2281" i="9"/>
  <c r="N2281" i="9" s="1"/>
  <c r="M18" i="149" s="1"/>
  <c r="L2281" i="9"/>
  <c r="M2280" i="9"/>
  <c r="N2280" i="9" s="1"/>
  <c r="M16" i="149" s="1"/>
  <c r="L2280" i="9"/>
  <c r="M2279" i="9"/>
  <c r="N2279" i="9" s="1"/>
  <c r="M14" i="149" s="1"/>
  <c r="L2279" i="9"/>
  <c r="M2278" i="9"/>
  <c r="N2278" i="9" s="1"/>
  <c r="M12" i="149" s="1"/>
  <c r="L2278" i="9"/>
  <c r="M2277" i="9"/>
  <c r="N2277" i="9" s="1"/>
  <c r="M10" i="149" s="1"/>
  <c r="L2277" i="9"/>
  <c r="M2276" i="9"/>
  <c r="N2276" i="9" s="1"/>
  <c r="M8" i="149" s="1"/>
  <c r="L2276" i="9"/>
  <c r="M2275" i="9"/>
  <c r="N2275" i="9" s="1"/>
  <c r="M6" i="149" s="1"/>
  <c r="L2275" i="9"/>
  <c r="M2258" i="9"/>
  <c r="N2258" i="9" s="1"/>
  <c r="L14" i="148" s="1"/>
  <c r="L2258" i="9"/>
  <c r="M2257" i="9"/>
  <c r="N2257" i="9" s="1"/>
  <c r="L12" i="148" s="1"/>
  <c r="L2257" i="9"/>
  <c r="M2256" i="9"/>
  <c r="N2256" i="9" s="1"/>
  <c r="L10" i="148" s="1"/>
  <c r="L2256" i="9"/>
  <c r="M2255" i="9"/>
  <c r="N2255" i="9" s="1"/>
  <c r="L8" i="148" s="1"/>
  <c r="L2255" i="9"/>
  <c r="M2254" i="9"/>
  <c r="N2254" i="9" s="1"/>
  <c r="L6" i="148" s="1"/>
  <c r="L2254" i="9"/>
  <c r="M2229" i="9"/>
  <c r="N2229" i="9" s="1"/>
  <c r="P36" i="147" s="1"/>
  <c r="L2229" i="9"/>
  <c r="M2228" i="9"/>
  <c r="N2228" i="9" s="1"/>
  <c r="P34" i="147" s="1"/>
  <c r="L2228" i="9"/>
  <c r="M2227" i="9"/>
  <c r="N2227" i="9" s="1"/>
  <c r="P32" i="147" s="1"/>
  <c r="L2227" i="9"/>
  <c r="M2226" i="9"/>
  <c r="N2226" i="9" s="1"/>
  <c r="P30" i="147" s="1"/>
  <c r="L2226" i="9"/>
  <c r="M2225" i="9"/>
  <c r="N2225" i="9" s="1"/>
  <c r="P28" i="147" s="1"/>
  <c r="L2225" i="9"/>
  <c r="M2202" i="9"/>
  <c r="N2202" i="9" s="1"/>
  <c r="L14" i="146" s="1"/>
  <c r="L2202" i="9"/>
  <c r="M2201" i="9"/>
  <c r="N2201" i="9" s="1"/>
  <c r="L12" i="146" s="1"/>
  <c r="L2201" i="9"/>
  <c r="M2200" i="9"/>
  <c r="N2200" i="9" s="1"/>
  <c r="L10" i="146" s="1"/>
  <c r="L2200" i="9"/>
  <c r="M2199" i="9"/>
  <c r="N2199" i="9" s="1"/>
  <c r="L8" i="146" s="1"/>
  <c r="L2199" i="9"/>
  <c r="M2198" i="9"/>
  <c r="N2198" i="9" s="1"/>
  <c r="L6" i="146" s="1"/>
  <c r="L2198" i="9"/>
  <c r="M2175" i="9"/>
  <c r="N2175" i="9" s="1"/>
  <c r="O25" i="145" s="1"/>
  <c r="L2175" i="9"/>
  <c r="M2174" i="9"/>
  <c r="N2174" i="9" s="1"/>
  <c r="O23" i="145" s="1"/>
  <c r="L2174" i="9"/>
  <c r="M2173" i="9"/>
  <c r="N2173" i="9" s="1"/>
  <c r="O21" i="145" s="1"/>
  <c r="L2173" i="9"/>
  <c r="M2172" i="9"/>
  <c r="N2172" i="9" s="1"/>
  <c r="O19" i="145" s="1"/>
  <c r="L2172" i="9"/>
  <c r="M2171" i="9"/>
  <c r="N2171" i="9" s="1"/>
  <c r="O17" i="145" s="1"/>
  <c r="L2171" i="9"/>
  <c r="M2170" i="9"/>
  <c r="N2170" i="9" s="1"/>
  <c r="O14" i="145" s="1"/>
  <c r="L2170" i="9"/>
  <c r="M2169" i="9"/>
  <c r="N2169" i="9" s="1"/>
  <c r="O12" i="145" s="1"/>
  <c r="L2169" i="9"/>
  <c r="M2168" i="9"/>
  <c r="N2168" i="9" s="1"/>
  <c r="O10" i="145" s="1"/>
  <c r="L2168" i="9"/>
  <c r="M2167" i="9"/>
  <c r="N2167" i="9" s="1"/>
  <c r="O8" i="145" s="1"/>
  <c r="L2167" i="9"/>
  <c r="M2166" i="9"/>
  <c r="N2166" i="9" s="1"/>
  <c r="O6" i="145" s="1"/>
  <c r="L2166" i="9"/>
  <c r="M2141" i="9"/>
  <c r="N2141" i="9" s="1"/>
  <c r="N25" i="144" s="1"/>
  <c r="L2141" i="9"/>
  <c r="M2140" i="9"/>
  <c r="N2140" i="9" s="1"/>
  <c r="N23" i="144" s="1"/>
  <c r="L2140" i="9"/>
  <c r="M2139" i="9"/>
  <c r="N2139" i="9" s="1"/>
  <c r="N21" i="144" s="1"/>
  <c r="L2139" i="9"/>
  <c r="M2138" i="9"/>
  <c r="N2138" i="9" s="1"/>
  <c r="N19" i="144" s="1"/>
  <c r="L2138" i="9"/>
  <c r="M2137" i="9"/>
  <c r="N2137" i="9" s="1"/>
  <c r="N17" i="144" s="1"/>
  <c r="L2137" i="9"/>
  <c r="M2136" i="9"/>
  <c r="N2136" i="9" s="1"/>
  <c r="N14" i="144" s="1"/>
  <c r="L2136" i="9"/>
  <c r="M2135" i="9"/>
  <c r="N2135" i="9" s="1"/>
  <c r="N12" i="144" s="1"/>
  <c r="L2135" i="9"/>
  <c r="M2134" i="9"/>
  <c r="N2134" i="9" s="1"/>
  <c r="N10" i="144" s="1"/>
  <c r="L2134" i="9"/>
  <c r="M2133" i="9"/>
  <c r="N2133" i="9" s="1"/>
  <c r="N8" i="144" s="1"/>
  <c r="L2133" i="9"/>
  <c r="M2132" i="9"/>
  <c r="N2132" i="9" s="1"/>
  <c r="N6" i="144" s="1"/>
  <c r="L2132" i="9"/>
  <c r="M2115" i="9"/>
  <c r="N2115" i="9" s="1"/>
  <c r="M25" i="143" s="1"/>
  <c r="L2115" i="9"/>
  <c r="M2114" i="9"/>
  <c r="N2114" i="9" s="1"/>
  <c r="M23" i="143" s="1"/>
  <c r="L2114" i="9"/>
  <c r="M2113" i="9"/>
  <c r="N2113" i="9" s="1"/>
  <c r="M21" i="143" s="1"/>
  <c r="L2113" i="9"/>
  <c r="M2112" i="9"/>
  <c r="N2112" i="9" s="1"/>
  <c r="M19" i="143" s="1"/>
  <c r="L2112" i="9"/>
  <c r="M2111" i="9"/>
  <c r="N2111" i="9" s="1"/>
  <c r="M17" i="143" s="1"/>
  <c r="L2111" i="9"/>
  <c r="M2110" i="9"/>
  <c r="N2110" i="9" s="1"/>
  <c r="M14" i="143" s="1"/>
  <c r="L2110" i="9"/>
  <c r="M2109" i="9"/>
  <c r="N2109" i="9" s="1"/>
  <c r="M12" i="143" s="1"/>
  <c r="L2109" i="9"/>
  <c r="M2108" i="9"/>
  <c r="N2108" i="9" s="1"/>
  <c r="M10" i="143" s="1"/>
  <c r="L2108" i="9"/>
  <c r="M2107" i="9"/>
  <c r="N2107" i="9" s="1"/>
  <c r="M8" i="143" s="1"/>
  <c r="L2107" i="9"/>
  <c r="M2106" i="9"/>
  <c r="N2106" i="9" s="1"/>
  <c r="M6" i="143" s="1"/>
  <c r="L2106" i="9"/>
  <c r="M2095" i="9"/>
  <c r="N2095" i="9" s="1"/>
  <c r="L54" i="142" s="1"/>
  <c r="L2095" i="9"/>
  <c r="M2094" i="9"/>
  <c r="N2094" i="9" s="1"/>
  <c r="L51" i="142" s="1"/>
  <c r="L2094" i="9"/>
  <c r="M2093" i="9"/>
  <c r="N2093" i="9" s="1"/>
  <c r="L48" i="142" s="1"/>
  <c r="L2093" i="9"/>
  <c r="M2092" i="9"/>
  <c r="N2092" i="9" s="1"/>
  <c r="L46" i="142" s="1"/>
  <c r="L2092" i="9"/>
  <c r="M2091" i="9"/>
  <c r="N2091" i="9" s="1"/>
  <c r="L43" i="142" s="1"/>
  <c r="L2091" i="9"/>
  <c r="M2090" i="9"/>
  <c r="N2090" i="9" s="1"/>
  <c r="L41" i="142" s="1"/>
  <c r="L2090" i="9"/>
  <c r="M2089" i="9"/>
  <c r="N2089" i="9" s="1"/>
  <c r="L38" i="142" s="1"/>
  <c r="L2089" i="9"/>
  <c r="M2088" i="9"/>
  <c r="N2088" i="9" s="1"/>
  <c r="L36" i="142" s="1"/>
  <c r="L2088" i="9"/>
  <c r="M2087" i="9"/>
  <c r="N2087" i="9" s="1"/>
  <c r="L33" i="142" s="1"/>
  <c r="L2087" i="9"/>
  <c r="M2086" i="9"/>
  <c r="N2086" i="9" s="1"/>
  <c r="L31" i="142" s="1"/>
  <c r="L2086" i="9"/>
  <c r="M2085" i="9"/>
  <c r="N2085" i="9" s="1"/>
  <c r="L28" i="142" s="1"/>
  <c r="L2085" i="9"/>
  <c r="M2084" i="9"/>
  <c r="N2084" i="9" s="1"/>
  <c r="L26" i="142" s="1"/>
  <c r="L2084" i="9"/>
  <c r="M2083" i="9"/>
  <c r="N2083" i="9" s="1"/>
  <c r="L23" i="142" s="1"/>
  <c r="L2083" i="9"/>
  <c r="M2082" i="9"/>
  <c r="N2082" i="9" s="1"/>
  <c r="L21" i="142" s="1"/>
  <c r="L2082" i="9"/>
  <c r="M2081" i="9"/>
  <c r="N2081" i="9" s="1"/>
  <c r="L18" i="142" s="1"/>
  <c r="L2081" i="9"/>
  <c r="M2080" i="9"/>
  <c r="N2080" i="9" s="1"/>
  <c r="L16" i="142" s="1"/>
  <c r="L2080" i="9"/>
  <c r="M2079" i="9"/>
  <c r="N2079" i="9" s="1"/>
  <c r="L13" i="142" s="1"/>
  <c r="L2079" i="9"/>
  <c r="M2078" i="9"/>
  <c r="N2078" i="9" s="1"/>
  <c r="L11" i="142" s="1"/>
  <c r="L2078" i="9"/>
  <c r="M2077" i="9"/>
  <c r="N2077" i="9" s="1"/>
  <c r="L8" i="142" s="1"/>
  <c r="L2077" i="9"/>
  <c r="M2076" i="9"/>
  <c r="N2076" i="9" s="1"/>
  <c r="L6" i="142" s="1"/>
  <c r="M2063" i="9"/>
  <c r="N2063" i="9" s="1"/>
  <c r="L18" i="141" s="1"/>
  <c r="L2063" i="9"/>
  <c r="M2062" i="9"/>
  <c r="N2062" i="9" s="1"/>
  <c r="L15" i="141" s="1"/>
  <c r="L2062" i="9"/>
  <c r="M2061" i="9"/>
  <c r="N2061" i="9" s="1"/>
  <c r="L12" i="141" s="1"/>
  <c r="L2061" i="9"/>
  <c r="M2060" i="9"/>
  <c r="N2060" i="9" s="1"/>
  <c r="L9" i="141" s="1"/>
  <c r="L2060" i="9"/>
  <c r="M2059" i="9"/>
  <c r="N2059" i="9" s="1"/>
  <c r="L6" i="141" s="1"/>
  <c r="L2059" i="9"/>
  <c r="M2028" i="9"/>
  <c r="N2028" i="9" s="1"/>
  <c r="N28" i="139" s="1"/>
  <c r="L2028" i="9"/>
  <c r="M2027" i="9"/>
  <c r="N2027" i="9" s="1"/>
  <c r="N26" i="139" s="1"/>
  <c r="L2027" i="9"/>
  <c r="M2026" i="9"/>
  <c r="N2026" i="9" s="1"/>
  <c r="N23" i="139" s="1"/>
  <c r="L2026" i="9"/>
  <c r="M2025" i="9"/>
  <c r="N2025" i="9" s="1"/>
  <c r="N21" i="139" s="1"/>
  <c r="L2025" i="9"/>
  <c r="L2023" i="9"/>
  <c r="L2024" i="9"/>
  <c r="L1984" i="9"/>
  <c r="L1995" i="9"/>
  <c r="M1946" i="9"/>
  <c r="N1946" i="9" s="1"/>
  <c r="L21" i="133" s="1"/>
  <c r="L1946" i="9"/>
  <c r="M1945" i="9"/>
  <c r="N1945" i="9" s="1"/>
  <c r="L18" i="133" s="1"/>
  <c r="L1945" i="9"/>
  <c r="M1944" i="9"/>
  <c r="N1944" i="9" s="1"/>
  <c r="L15" i="133" s="1"/>
  <c r="L1944" i="9"/>
  <c r="M1943" i="9"/>
  <c r="N1943" i="9" s="1"/>
  <c r="L12" i="133" s="1"/>
  <c r="L1943" i="9"/>
  <c r="M1942" i="9"/>
  <c r="N1942" i="9" s="1"/>
  <c r="L9" i="133" s="1"/>
  <c r="L1942" i="9"/>
  <c r="M1941" i="9"/>
  <c r="N1941" i="9" s="1"/>
  <c r="L6" i="133" s="1"/>
  <c r="L1941" i="9"/>
  <c r="L1960" i="9"/>
  <c r="L1959" i="9"/>
  <c r="M1861" i="9"/>
  <c r="N1861" i="9" s="1"/>
  <c r="L18" i="127" s="1"/>
  <c r="L1861" i="9"/>
  <c r="M1857" i="9"/>
  <c r="N1857" i="9" s="1"/>
  <c r="L6" i="127" s="1"/>
  <c r="L1857" i="9"/>
  <c r="M1664" i="9"/>
  <c r="N1664" i="9" s="1"/>
  <c r="L43" i="116" s="1"/>
  <c r="L1664" i="9"/>
  <c r="M1663" i="9"/>
  <c r="N1663" i="9" s="1"/>
  <c r="L41" i="116" s="1"/>
  <c r="L1663" i="9"/>
  <c r="M1622" i="9"/>
  <c r="N1622" i="9" s="1"/>
  <c r="N23" i="114" s="1"/>
  <c r="L1622" i="9"/>
  <c r="M1621" i="9"/>
  <c r="N1621" i="9" s="1"/>
  <c r="N21" i="114" s="1"/>
  <c r="L1621" i="9"/>
  <c r="M1620" i="9"/>
  <c r="N1620" i="9" s="1"/>
  <c r="N18" i="114" s="1"/>
  <c r="L1620" i="9"/>
  <c r="M1619" i="9"/>
  <c r="N1619" i="9" s="1"/>
  <c r="N16" i="114" s="1"/>
  <c r="L1619" i="9"/>
  <c r="M1618" i="9"/>
  <c r="N1618" i="9" s="1"/>
  <c r="N13" i="114" s="1"/>
  <c r="L1618" i="9"/>
  <c r="M1617" i="9"/>
  <c r="N1617" i="9" s="1"/>
  <c r="N11" i="114" s="1"/>
  <c r="L1617" i="9"/>
  <c r="M1616" i="9"/>
  <c r="N1616" i="9" s="1"/>
  <c r="N8" i="114" s="1"/>
  <c r="L1616" i="9"/>
  <c r="M1615" i="9"/>
  <c r="N1615" i="9" s="1"/>
  <c r="N6" i="114" s="1"/>
  <c r="L1615" i="9"/>
  <c r="L1901" i="9"/>
  <c r="L1912" i="9"/>
  <c r="L1862" i="9"/>
  <c r="L1842" i="9"/>
  <c r="L1843" i="9"/>
  <c r="L1823" i="9"/>
  <c r="L1824" i="9"/>
  <c r="L1794" i="9"/>
  <c r="L1795" i="9"/>
  <c r="L1775" i="9"/>
  <c r="L1776" i="9"/>
  <c r="L1777" i="9"/>
  <c r="L1756" i="9"/>
  <c r="L1757" i="9"/>
  <c r="L1717" i="9"/>
  <c r="L1718" i="9"/>
  <c r="L1719" i="9"/>
  <c r="L1698" i="9"/>
  <c r="L1709" i="9"/>
  <c r="L1710" i="9"/>
  <c r="L1689" i="9"/>
  <c r="L1690" i="9"/>
  <c r="L1670" i="9"/>
  <c r="L1671" i="9"/>
  <c r="L1672" i="9"/>
  <c r="L1683" i="9"/>
  <c r="L1661" i="9"/>
  <c r="L1662" i="9"/>
  <c r="L1665" i="9"/>
  <c r="L1652" i="9"/>
  <c r="L1653" i="9"/>
  <c r="L1654" i="9"/>
  <c r="L1601" i="9"/>
  <c r="L1587" i="9"/>
  <c r="M1594" i="9"/>
  <c r="N1594" i="9" s="1"/>
  <c r="L38" i="113" s="1"/>
  <c r="L1594" i="9"/>
  <c r="M1593" i="9"/>
  <c r="N1593" i="9" s="1"/>
  <c r="L36" i="113" s="1"/>
  <c r="M1592" i="9"/>
  <c r="N1592" i="9" s="1"/>
  <c r="L33" i="113" s="1"/>
  <c r="L1592" i="9"/>
  <c r="M1591" i="9"/>
  <c r="N1591" i="9" s="1"/>
  <c r="L31" i="113" s="1"/>
  <c r="L1591" i="9"/>
  <c r="M1590" i="9"/>
  <c r="N1590" i="9" s="1"/>
  <c r="L28" i="113" s="1"/>
  <c r="L1590" i="9"/>
  <c r="M1589" i="9"/>
  <c r="N1589" i="9" s="1"/>
  <c r="L26" i="113" s="1"/>
  <c r="L1589" i="9"/>
  <c r="M1588" i="9"/>
  <c r="N1588" i="9" s="1"/>
  <c r="L23" i="113" s="1"/>
  <c r="L1588" i="9"/>
  <c r="M1587" i="9"/>
  <c r="N1587" i="9" s="1"/>
  <c r="L21" i="113" s="1"/>
  <c r="M1586" i="9"/>
  <c r="N1586" i="9" s="1"/>
  <c r="L18" i="113" s="1"/>
  <c r="L1586" i="9"/>
  <c r="M1585" i="9"/>
  <c r="N1585" i="9" s="1"/>
  <c r="L16" i="113" s="1"/>
  <c r="L1585" i="9"/>
  <c r="M1584" i="9"/>
  <c r="N1584" i="9" s="1"/>
  <c r="L13" i="113" s="1"/>
  <c r="L1584" i="9"/>
  <c r="M1583" i="9"/>
  <c r="N1583" i="9" s="1"/>
  <c r="L11" i="113" s="1"/>
  <c r="L1583" i="9"/>
  <c r="M1582" i="9"/>
  <c r="N1582" i="9" s="1"/>
  <c r="L8" i="113" s="1"/>
  <c r="L1582" i="9"/>
  <c r="M1581" i="9"/>
  <c r="N1581" i="9" s="1"/>
  <c r="L6" i="113" s="1"/>
  <c r="L1581" i="9"/>
  <c r="L1595" i="9"/>
  <c r="L1570" i="9"/>
  <c r="L1552" i="9"/>
  <c r="L1551" i="9"/>
  <c r="K6" i="168" l="1"/>
  <c r="K8" i="168"/>
  <c r="L1532" i="9"/>
  <c r="M1532" i="9"/>
  <c r="L1533" i="9"/>
  <c r="M1533" i="9"/>
  <c r="L1534" i="9"/>
  <c r="M1534" i="9"/>
  <c r="L1523" i="9"/>
  <c r="M1523" i="9"/>
  <c r="L1524" i="9"/>
  <c r="M1524" i="9"/>
  <c r="L1525" i="9"/>
  <c r="M1525" i="9"/>
  <c r="L1494" i="9"/>
  <c r="M1494" i="9"/>
  <c r="L1485" i="9"/>
  <c r="M1485" i="9"/>
  <c r="L1486" i="9"/>
  <c r="M1486" i="9"/>
  <c r="L1479" i="9"/>
  <c r="L1473" i="9"/>
  <c r="M1471" i="9"/>
  <c r="N1471" i="9" s="1"/>
  <c r="R6" i="108" s="1"/>
  <c r="L1471" i="9"/>
  <c r="L1453" i="9"/>
  <c r="L1454" i="9"/>
  <c r="L1444" i="9"/>
  <c r="L1445" i="9"/>
  <c r="M1460" i="9"/>
  <c r="N1460" i="9" s="1"/>
  <c r="N66" i="107" s="1"/>
  <c r="L1460" i="9"/>
  <c r="M1459" i="9"/>
  <c r="N1459" i="9" s="1"/>
  <c r="N64" i="107" s="1"/>
  <c r="L1459" i="9"/>
  <c r="M1458" i="9"/>
  <c r="N1458" i="9" s="1"/>
  <c r="N61" i="107" s="1"/>
  <c r="L1458" i="9"/>
  <c r="M1457" i="9"/>
  <c r="N1457" i="9" s="1"/>
  <c r="N59" i="107" s="1"/>
  <c r="L1457" i="9"/>
  <c r="M1456" i="9"/>
  <c r="L1456" i="9"/>
  <c r="M1455" i="9"/>
  <c r="N1455" i="9" s="1"/>
  <c r="N54" i="107" s="1"/>
  <c r="L1455" i="9"/>
  <c r="M1454" i="9"/>
  <c r="N1454" i="9" s="1"/>
  <c r="N51" i="107" s="1"/>
  <c r="M1453" i="9"/>
  <c r="N1453" i="9" s="1"/>
  <c r="N49" i="107" s="1"/>
  <c r="M1452" i="9"/>
  <c r="N1452" i="9" s="1"/>
  <c r="N46" i="107" s="1"/>
  <c r="L1452" i="9"/>
  <c r="M1451" i="9"/>
  <c r="N1451" i="9" s="1"/>
  <c r="N44" i="107" s="1"/>
  <c r="L1451" i="9"/>
  <c r="M1450" i="9"/>
  <c r="N1450" i="9" s="1"/>
  <c r="N41" i="107" s="1"/>
  <c r="L1450" i="9"/>
  <c r="M1449" i="9"/>
  <c r="N1449" i="9" s="1"/>
  <c r="N39" i="107" s="1"/>
  <c r="L1449" i="9"/>
  <c r="M1448" i="9"/>
  <c r="N1448" i="9" s="1"/>
  <c r="N36" i="107" s="1"/>
  <c r="M1447" i="9"/>
  <c r="N1447" i="9" s="1"/>
  <c r="N34" i="107" s="1"/>
  <c r="L1447" i="9"/>
  <c r="N31" i="107"/>
  <c r="M1445" i="9"/>
  <c r="N1445" i="9" s="1"/>
  <c r="N29" i="107" s="1"/>
  <c r="M1444" i="9"/>
  <c r="N1444" i="9" s="1"/>
  <c r="N26" i="107" s="1"/>
  <c r="M1443" i="9"/>
  <c r="N1443" i="9" s="1"/>
  <c r="N24" i="107" s="1"/>
  <c r="L1443" i="9"/>
  <c r="N1456" i="9" l="1"/>
  <c r="N56" i="107" s="1"/>
  <c r="L1635" i="9"/>
  <c r="M1635" i="9"/>
  <c r="N1635" i="9" s="1"/>
  <c r="L12" i="115" s="1"/>
  <c r="L1636" i="9"/>
  <c r="M1636" i="9"/>
  <c r="N1636" i="9" s="1"/>
  <c r="L15" i="115" s="1"/>
  <c r="L1637" i="9"/>
  <c r="M1637" i="9"/>
  <c r="N1637" i="9" s="1"/>
  <c r="L18" i="115" s="1"/>
  <c r="L1638" i="9"/>
  <c r="L21" i="115"/>
  <c r="L1649" i="9"/>
  <c r="M1649" i="9"/>
  <c r="N1649" i="9" s="1"/>
  <c r="L6" i="116" s="1"/>
  <c r="L1650" i="9"/>
  <c r="M1650" i="9"/>
  <c r="N1650" i="9" s="1"/>
  <c r="L8" i="116" s="1"/>
  <c r="L1651" i="9"/>
  <c r="M1651" i="9"/>
  <c r="N1651" i="9" s="1"/>
  <c r="L11" i="116" s="1"/>
  <c r="M1652" i="9"/>
  <c r="N1652" i="9" s="1"/>
  <c r="L13" i="116" s="1"/>
  <c r="M1653" i="9"/>
  <c r="N1653" i="9" s="1"/>
  <c r="L16" i="116" s="1"/>
  <c r="M1654" i="9"/>
  <c r="N1654" i="9" s="1"/>
  <c r="L18" i="116" s="1"/>
  <c r="L1655" i="9"/>
  <c r="M1655" i="9"/>
  <c r="N1655" i="9" s="1"/>
  <c r="L21" i="116" s="1"/>
  <c r="L1656" i="9"/>
  <c r="M1656" i="9"/>
  <c r="N1656" i="9" s="1"/>
  <c r="L23" i="116" s="1"/>
  <c r="L1657" i="9"/>
  <c r="M1657" i="9"/>
  <c r="N1657" i="9" s="1"/>
  <c r="L26" i="116" s="1"/>
  <c r="L1658" i="9"/>
  <c r="M1658" i="9"/>
  <c r="N1658" i="9" s="1"/>
  <c r="L28" i="116" s="1"/>
  <c r="L1659" i="9"/>
  <c r="L31" i="116"/>
  <c r="L1660" i="9"/>
  <c r="L33" i="116"/>
  <c r="M1661" i="9"/>
  <c r="N1661" i="9" s="1"/>
  <c r="L36" i="116" s="1"/>
  <c r="M1662" i="9"/>
  <c r="N1662" i="9" s="1"/>
  <c r="L38" i="116" s="1"/>
  <c r="M1665" i="9"/>
  <c r="N1665" i="9" s="1"/>
  <c r="L46" i="116" s="1"/>
  <c r="L1666" i="9"/>
  <c r="M1666" i="9"/>
  <c r="N1666" i="9" s="1"/>
  <c r="L48" i="116" s="1"/>
  <c r="L1667" i="9"/>
  <c r="M1667" i="9"/>
  <c r="N1667" i="9" s="1"/>
  <c r="L51" i="116" s="1"/>
  <c r="L1668" i="9"/>
  <c r="M1668" i="9"/>
  <c r="N1668" i="9" s="1"/>
  <c r="L53" i="116" s="1"/>
  <c r="L1669" i="9"/>
  <c r="M1669" i="9"/>
  <c r="N1669" i="9" s="1"/>
  <c r="L56" i="116" s="1"/>
  <c r="M1670" i="9"/>
  <c r="N1670" i="9" s="1"/>
  <c r="L58" i="116" s="1"/>
  <c r="M1671" i="9"/>
  <c r="N1671" i="9" s="1"/>
  <c r="L61" i="116" s="1"/>
  <c r="M1672" i="9"/>
  <c r="N1672" i="9" s="1"/>
  <c r="L63" i="116" s="1"/>
  <c r="M1683" i="9"/>
  <c r="N1683" i="9" s="1"/>
  <c r="M6" i="117" s="1"/>
  <c r="L1684" i="9"/>
  <c r="M1684" i="9"/>
  <c r="N1684" i="9" s="1"/>
  <c r="M8" i="117" s="1"/>
  <c r="L1685" i="9"/>
  <c r="M1685" i="9"/>
  <c r="N1685" i="9" s="1"/>
  <c r="M11" i="117" s="1"/>
  <c r="L1686" i="9"/>
  <c r="M1686" i="9"/>
  <c r="N1686" i="9" s="1"/>
  <c r="M13" i="117" s="1"/>
  <c r="L1687" i="9"/>
  <c r="M1687" i="9"/>
  <c r="N1687" i="9" s="1"/>
  <c r="M16" i="117" s="1"/>
  <c r="L1688" i="9"/>
  <c r="M1688" i="9"/>
  <c r="N1688" i="9" s="1"/>
  <c r="M18" i="117" s="1"/>
  <c r="M1689" i="9"/>
  <c r="N1689" i="9" s="1"/>
  <c r="M21" i="117" s="1"/>
  <c r="M1690" i="9"/>
  <c r="N1690" i="9" s="1"/>
  <c r="M23" i="117" s="1"/>
  <c r="L1691" i="9"/>
  <c r="M1691" i="9"/>
  <c r="N1691" i="9" s="1"/>
  <c r="M26" i="117" s="1"/>
  <c r="L1692" i="9"/>
  <c r="M1692" i="9"/>
  <c r="N1692" i="9" s="1"/>
  <c r="M28" i="117" s="1"/>
  <c r="L1693" i="9"/>
  <c r="M1693" i="9"/>
  <c r="N1693" i="9" s="1"/>
  <c r="M31" i="117" s="1"/>
  <c r="L1694" i="9"/>
  <c r="M1694" i="9"/>
  <c r="N1694" i="9" s="1"/>
  <c r="M33" i="117" s="1"/>
  <c r="L1695" i="9"/>
  <c r="M1695" i="9"/>
  <c r="N1695" i="9" s="1"/>
  <c r="M36" i="117" s="1"/>
  <c r="L1696" i="9"/>
  <c r="M1696" i="9"/>
  <c r="N1696" i="9" s="1"/>
  <c r="M38" i="117" s="1"/>
  <c r="L1697" i="9"/>
  <c r="M1697" i="9"/>
  <c r="N1697" i="9" s="1"/>
  <c r="M41" i="117" s="1"/>
  <c r="M1698" i="9"/>
  <c r="N1698" i="9" s="1"/>
  <c r="M43" i="117" s="1"/>
  <c r="M1709" i="9"/>
  <c r="N1709" i="9" s="1"/>
  <c r="M6" i="118" s="1"/>
  <c r="M1710" i="9"/>
  <c r="N1710" i="9" s="1"/>
  <c r="M8" i="118" s="1"/>
  <c r="L1711" i="9"/>
  <c r="M1711" i="9"/>
  <c r="N1711" i="9" s="1"/>
  <c r="M10" i="118" s="1"/>
  <c r="L1712" i="9"/>
  <c r="M1712" i="9"/>
  <c r="N1712" i="9" s="1"/>
  <c r="M12" i="118" s="1"/>
  <c r="L1713" i="9"/>
  <c r="M1713" i="9"/>
  <c r="N1713" i="9" s="1"/>
  <c r="M15" i="118" s="1"/>
  <c r="L1714" i="9"/>
  <c r="M1714" i="9"/>
  <c r="N1714" i="9" s="1"/>
  <c r="M17" i="118" s="1"/>
  <c r="L1715" i="9"/>
  <c r="M1715" i="9"/>
  <c r="N1715" i="9" s="1"/>
  <c r="M19" i="118" s="1"/>
  <c r="L1716" i="9"/>
  <c r="M1716" i="9"/>
  <c r="N1716" i="9" s="1"/>
  <c r="M21" i="118" s="1"/>
  <c r="M1717" i="9"/>
  <c r="N1717" i="9" s="1"/>
  <c r="M24" i="118" s="1"/>
  <c r="M1718" i="9"/>
  <c r="N1718" i="9" s="1"/>
  <c r="M26" i="118" s="1"/>
  <c r="M1719" i="9"/>
  <c r="N1719" i="9" s="1"/>
  <c r="M28" i="118" s="1"/>
  <c r="L1720" i="9"/>
  <c r="M1720" i="9"/>
  <c r="N1720" i="9" s="1"/>
  <c r="M30" i="118" s="1"/>
  <c r="L1731" i="9"/>
  <c r="M1731" i="9"/>
  <c r="N1731" i="9" s="1"/>
  <c r="N6" i="119" s="1"/>
  <c r="L1732" i="9"/>
  <c r="M1732" i="9"/>
  <c r="N1732" i="9" s="1"/>
  <c r="N8" i="119" s="1"/>
  <c r="L1733" i="9"/>
  <c r="M1733" i="9"/>
  <c r="N1733" i="9" s="1"/>
  <c r="N10" i="119" s="1"/>
  <c r="L1744" i="9"/>
  <c r="M1744" i="9"/>
  <c r="N1744" i="9" s="1"/>
  <c r="M6" i="120" s="1"/>
  <c r="L1745" i="9"/>
  <c r="M1745" i="9"/>
  <c r="N1745" i="9" s="1"/>
  <c r="M8" i="120" s="1"/>
  <c r="M1756" i="9"/>
  <c r="N1756" i="9" s="1"/>
  <c r="N6" i="121" s="1"/>
  <c r="M1757" i="9"/>
  <c r="N1757" i="9" s="1"/>
  <c r="N8" i="121" s="1"/>
  <c r="L1758" i="9"/>
  <c r="M1758" i="9"/>
  <c r="N1758" i="9" s="1"/>
  <c r="N11" i="121" s="1"/>
  <c r="L1759" i="9"/>
  <c r="M1759" i="9"/>
  <c r="N1759" i="9" s="1"/>
  <c r="N13" i="121" s="1"/>
  <c r="L1770" i="9"/>
  <c r="M1770" i="9"/>
  <c r="N1770" i="9" s="1"/>
  <c r="O6" i="122" s="1"/>
  <c r="L1771" i="9"/>
  <c r="M1771" i="9"/>
  <c r="N1771" i="9" s="1"/>
  <c r="O8" i="122" s="1"/>
  <c r="L1772" i="9"/>
  <c r="M1772" i="9"/>
  <c r="N1772" i="9" s="1"/>
  <c r="O10" i="122" s="1"/>
  <c r="L1773" i="9"/>
  <c r="M1773" i="9"/>
  <c r="N1773" i="9" s="1"/>
  <c r="O13" i="122" s="1"/>
  <c r="L1774" i="9"/>
  <c r="M1774" i="9"/>
  <c r="N1774" i="9" s="1"/>
  <c r="O15" i="122" s="1"/>
  <c r="M1775" i="9"/>
  <c r="N1775" i="9" s="1"/>
  <c r="O17" i="122" s="1"/>
  <c r="M1776" i="9"/>
  <c r="N1776" i="9" s="1"/>
  <c r="O20" i="122" s="1"/>
  <c r="M1777" i="9"/>
  <c r="N1777" i="9" s="1"/>
  <c r="O22" i="122" s="1"/>
  <c r="L1778" i="9"/>
  <c r="M1778" i="9"/>
  <c r="N1778" i="9" s="1"/>
  <c r="O24" i="122" s="1"/>
  <c r="L1789" i="9"/>
  <c r="M1789" i="9"/>
  <c r="N1789" i="9" s="1"/>
  <c r="P6" i="123" s="1"/>
  <c r="L1790" i="9"/>
  <c r="M1790" i="9"/>
  <c r="N1790" i="9" s="1"/>
  <c r="P8" i="123" s="1"/>
  <c r="L1791" i="9"/>
  <c r="M1791" i="9"/>
  <c r="N1791" i="9" s="1"/>
  <c r="P11" i="123" s="1"/>
  <c r="L1792" i="9"/>
  <c r="M1792" i="9"/>
  <c r="N1792" i="9" s="1"/>
  <c r="P13" i="123" s="1"/>
  <c r="L1793" i="9"/>
  <c r="M1793" i="9"/>
  <c r="N1793" i="9" s="1"/>
  <c r="P16" i="123" s="1"/>
  <c r="M1794" i="9"/>
  <c r="N1794" i="9" s="1"/>
  <c r="P18" i="123" s="1"/>
  <c r="M1795" i="9"/>
  <c r="N1795" i="9" s="1"/>
  <c r="P21" i="123" s="1"/>
  <c r="L1796" i="9"/>
  <c r="M1796" i="9"/>
  <c r="N1796" i="9" s="1"/>
  <c r="P23" i="123" s="1"/>
  <c r="L1807" i="9"/>
  <c r="M1807" i="9"/>
  <c r="N1807" i="9" s="1"/>
  <c r="P6" i="124" s="1"/>
  <c r="L1808" i="9"/>
  <c r="M1808" i="9"/>
  <c r="N1808" i="9" s="1"/>
  <c r="P8" i="124" s="1"/>
  <c r="L1809" i="9"/>
  <c r="M1809" i="9"/>
  <c r="N1809" i="9" s="1"/>
  <c r="P11" i="124" s="1"/>
  <c r="L1810" i="9"/>
  <c r="M1810" i="9"/>
  <c r="N1810" i="9" s="1"/>
  <c r="P13" i="124" s="1"/>
  <c r="L1811" i="9"/>
  <c r="M1811" i="9"/>
  <c r="N1811" i="9" s="1"/>
  <c r="P16" i="124" s="1"/>
  <c r="L1812" i="9"/>
  <c r="M1812" i="9"/>
  <c r="N1812" i="9" s="1"/>
  <c r="P18" i="124" s="1"/>
  <c r="M1823" i="9"/>
  <c r="N1823" i="9" s="1"/>
  <c r="O6" i="125" s="1"/>
  <c r="M1824" i="9"/>
  <c r="N1824" i="9" s="1"/>
  <c r="O8" i="125" s="1"/>
  <c r="L1825" i="9"/>
  <c r="M1825" i="9"/>
  <c r="N1825" i="9" s="1"/>
  <c r="O11" i="125" s="1"/>
  <c r="L1826" i="9"/>
  <c r="M1826" i="9"/>
  <c r="N1826" i="9" s="1"/>
  <c r="O13" i="125" s="1"/>
  <c r="L1827" i="9"/>
  <c r="M1827" i="9"/>
  <c r="N1827" i="9" s="1"/>
  <c r="O16" i="125" s="1"/>
  <c r="L1828" i="9"/>
  <c r="M1828" i="9"/>
  <c r="N1828" i="9" s="1"/>
  <c r="O18" i="125" s="1"/>
  <c r="L1829" i="9"/>
  <c r="M1829" i="9"/>
  <c r="N1829" i="9" s="1"/>
  <c r="O21" i="125" s="1"/>
  <c r="L1830" i="9"/>
  <c r="M1830" i="9"/>
  <c r="N1830" i="9" s="1"/>
  <c r="O23" i="125" s="1"/>
  <c r="L1841" i="9"/>
  <c r="M1841" i="9"/>
  <c r="N1841" i="9" s="1"/>
  <c r="Q6" i="126" s="1"/>
  <c r="M1842" i="9"/>
  <c r="N1842" i="9" s="1"/>
  <c r="Q8" i="126" s="1"/>
  <c r="M1843" i="9"/>
  <c r="N1843" i="9" s="1"/>
  <c r="Q11" i="126" s="1"/>
  <c r="L1844" i="9"/>
  <c r="M1844" i="9"/>
  <c r="N1844" i="9" s="1"/>
  <c r="Q13" i="126" s="1"/>
  <c r="L1845" i="9"/>
  <c r="M1845" i="9"/>
  <c r="N1845" i="9" s="1"/>
  <c r="Q16" i="126" s="1"/>
  <c r="L1846" i="9"/>
  <c r="M1846" i="9"/>
  <c r="N1846" i="9" s="1"/>
  <c r="Q18" i="126" s="1"/>
  <c r="L1858" i="9"/>
  <c r="M1858" i="9"/>
  <c r="N1858" i="9" s="1"/>
  <c r="L9" i="127" s="1"/>
  <c r="L1859" i="9"/>
  <c r="M1859" i="9"/>
  <c r="N1859" i="9" s="1"/>
  <c r="L12" i="127" s="1"/>
  <c r="L1860" i="9"/>
  <c r="M1860" i="9"/>
  <c r="N1860" i="9" s="1"/>
  <c r="L15" i="127" s="1"/>
  <c r="M1862" i="9"/>
  <c r="N1862" i="9" s="1"/>
  <c r="L21" i="127" s="1"/>
  <c r="L1873" i="9"/>
  <c r="M1873" i="9"/>
  <c r="N1873" i="9" s="1"/>
  <c r="O6" i="128" s="1"/>
  <c r="L1874" i="9"/>
  <c r="M1874" i="9"/>
  <c r="N1874" i="9" s="1"/>
  <c r="O8" i="128" s="1"/>
  <c r="L1885" i="9"/>
  <c r="M1885" i="9"/>
  <c r="N1885" i="9" s="1"/>
  <c r="N6" i="129" s="1"/>
  <c r="L1886" i="9"/>
  <c r="M1886" i="9"/>
  <c r="N1886" i="9" s="1"/>
  <c r="N8" i="129" s="1"/>
  <c r="L1887" i="9"/>
  <c r="M1887" i="9"/>
  <c r="N1887" i="9" s="1"/>
  <c r="N11" i="129" s="1"/>
  <c r="L1888" i="9"/>
  <c r="M1888" i="9"/>
  <c r="N1888" i="9" s="1"/>
  <c r="N13" i="129" s="1"/>
  <c r="L1899" i="9"/>
  <c r="M1899" i="9"/>
  <c r="N1899" i="9" s="1"/>
  <c r="N6" i="130" s="1"/>
  <c r="M1901" i="9"/>
  <c r="N1901" i="9" s="1"/>
  <c r="N10" i="130" s="1"/>
  <c r="M1912" i="9"/>
  <c r="N1912" i="9" s="1"/>
  <c r="T6" i="131" s="1"/>
  <c r="L1914" i="9"/>
  <c r="M1914" i="9"/>
  <c r="N1914" i="9" s="1"/>
  <c r="T10" i="131" s="1"/>
  <c r="L1925" i="9"/>
  <c r="M1925" i="9"/>
  <c r="N1925" i="9" s="1"/>
  <c r="O6" i="132" s="1"/>
  <c r="L1926" i="9"/>
  <c r="M1926" i="9"/>
  <c r="N1926" i="9" s="1"/>
  <c r="O8" i="132" s="1"/>
  <c r="L1928" i="9"/>
  <c r="M1928" i="9"/>
  <c r="N1928" i="9" s="1"/>
  <c r="O13" i="132" s="1"/>
  <c r="L1930" i="9"/>
  <c r="M1930" i="9"/>
  <c r="N1930" i="9" s="1"/>
  <c r="O17" i="132" s="1"/>
  <c r="L1957" i="9"/>
  <c r="M1957" i="9"/>
  <c r="N1957" i="9" s="1"/>
  <c r="L6" i="134" s="1"/>
  <c r="L1958" i="9"/>
  <c r="M1958" i="9"/>
  <c r="N1958" i="9" s="1"/>
  <c r="L8" i="134" s="1"/>
  <c r="M1959" i="9"/>
  <c r="N1959" i="9" s="1"/>
  <c r="L11" i="134" s="1"/>
  <c r="M1960" i="9"/>
  <c r="N1960" i="9" s="1"/>
  <c r="L13" i="134" s="1"/>
  <c r="L1971" i="9"/>
  <c r="M1971" i="9"/>
  <c r="N1971" i="9" s="1"/>
  <c r="K6" i="135" s="1"/>
  <c r="L1972" i="9"/>
  <c r="M1972" i="9"/>
  <c r="N1972" i="9" s="1"/>
  <c r="K9" i="135" s="1"/>
  <c r="L1983" i="9"/>
  <c r="M1983" i="9"/>
  <c r="N1983" i="9" s="1"/>
  <c r="L6" i="136" s="1"/>
  <c r="M1984" i="9"/>
  <c r="N1984" i="9" s="1"/>
  <c r="L8" i="136" s="1"/>
  <c r="M1995" i="9"/>
  <c r="L1996" i="9"/>
  <c r="M1996" i="9"/>
  <c r="N1996" i="9" s="1"/>
  <c r="M8" i="137" s="1"/>
  <c r="L2007" i="9"/>
  <c r="M2007" i="9"/>
  <c r="N2007" i="9" s="1"/>
  <c r="M6" i="138" s="1"/>
  <c r="L2008" i="9"/>
  <c r="M2008" i="9"/>
  <c r="N2008" i="9" s="1"/>
  <c r="M8" i="138" s="1"/>
  <c r="L2019" i="9"/>
  <c r="M2019" i="9"/>
  <c r="L2020" i="9"/>
  <c r="M2020" i="9"/>
  <c r="N2020" i="9" s="1"/>
  <c r="N8" i="139" s="1"/>
  <c r="L2021" i="9"/>
  <c r="M2021" i="9"/>
  <c r="N2021" i="9" s="1"/>
  <c r="N11" i="139" s="1"/>
  <c r="L2022" i="9"/>
  <c r="M2022" i="9"/>
  <c r="N2022" i="9" s="1"/>
  <c r="N13" i="139" s="1"/>
  <c r="M2023" i="9"/>
  <c r="N2023" i="9" s="1"/>
  <c r="N16" i="139" s="1"/>
  <c r="M2024" i="9"/>
  <c r="N2024" i="9" s="1"/>
  <c r="N18" i="139" s="1"/>
  <c r="M1634" i="9"/>
  <c r="N1634" i="9" s="1"/>
  <c r="L9" i="115" s="1"/>
  <c r="L1634" i="9"/>
  <c r="M1633" i="9"/>
  <c r="N1633" i="9" s="1"/>
  <c r="L6" i="115" s="1"/>
  <c r="L1633" i="9"/>
  <c r="M1604" i="9"/>
  <c r="N1604" i="9" s="1"/>
  <c r="L63" i="113" s="1"/>
  <c r="L1604" i="9"/>
  <c r="M1603" i="9"/>
  <c r="N1603" i="9" s="1"/>
  <c r="L61" i="113" s="1"/>
  <c r="L1603" i="9"/>
  <c r="M1602" i="9"/>
  <c r="N1602" i="9" s="1"/>
  <c r="L58" i="113" s="1"/>
  <c r="L1602" i="9"/>
  <c r="M1601" i="9"/>
  <c r="N1601" i="9" s="1"/>
  <c r="L56" i="113" s="1"/>
  <c r="M1600" i="9"/>
  <c r="N1600" i="9" s="1"/>
  <c r="L53" i="113" s="1"/>
  <c r="L1600" i="9"/>
  <c r="M1599" i="9"/>
  <c r="N1599" i="9" s="1"/>
  <c r="L51" i="113" s="1"/>
  <c r="L1599" i="9"/>
  <c r="M1598" i="9"/>
  <c r="N1598" i="9" s="1"/>
  <c r="L48" i="113" s="1"/>
  <c r="L1598" i="9"/>
  <c r="M1597" i="9"/>
  <c r="N1597" i="9" s="1"/>
  <c r="L46" i="113" s="1"/>
  <c r="L1597" i="9"/>
  <c r="M1596" i="9"/>
  <c r="N1596" i="9" s="1"/>
  <c r="L43" i="113" s="1"/>
  <c r="L1596" i="9"/>
  <c r="M1595" i="9"/>
  <c r="N1595" i="9" s="1"/>
  <c r="L41" i="113" s="1"/>
  <c r="M1570" i="9"/>
  <c r="N1570" i="9" s="1"/>
  <c r="L23" i="112" s="1"/>
  <c r="M1569" i="9"/>
  <c r="N1569" i="9" s="1"/>
  <c r="L21" i="112" s="1"/>
  <c r="L1569" i="9"/>
  <c r="M1568" i="9"/>
  <c r="N1568" i="9" s="1"/>
  <c r="L18" i="112" s="1"/>
  <c r="L1568" i="9"/>
  <c r="M1567" i="9"/>
  <c r="N1567" i="9" s="1"/>
  <c r="L16" i="112" s="1"/>
  <c r="L1567" i="9"/>
  <c r="M1566" i="9"/>
  <c r="N1566" i="9" s="1"/>
  <c r="L13" i="112" s="1"/>
  <c r="L1566" i="9"/>
  <c r="M1565" i="9"/>
  <c r="N1565" i="9" s="1"/>
  <c r="L11" i="112" s="1"/>
  <c r="L1565" i="9"/>
  <c r="M1564" i="9"/>
  <c r="N1564" i="9" s="1"/>
  <c r="L8" i="112" s="1"/>
  <c r="L1564" i="9"/>
  <c r="M1563" i="9"/>
  <c r="N1563" i="9" s="1"/>
  <c r="L6" i="112" s="1"/>
  <c r="L1563" i="9"/>
  <c r="M1552" i="9"/>
  <c r="N1552" i="9" s="1"/>
  <c r="L23" i="111" s="1"/>
  <c r="M1551" i="9"/>
  <c r="N1551" i="9" s="1"/>
  <c r="L21" i="111" s="1"/>
  <c r="M1550" i="9"/>
  <c r="N1550" i="9" s="1"/>
  <c r="L18" i="111" s="1"/>
  <c r="L1550" i="9"/>
  <c r="M1549" i="9"/>
  <c r="N1549" i="9" s="1"/>
  <c r="L16" i="111" s="1"/>
  <c r="L1549" i="9"/>
  <c r="M1548" i="9"/>
  <c r="N1548" i="9" s="1"/>
  <c r="L13" i="111" s="1"/>
  <c r="L1548" i="9"/>
  <c r="M1547" i="9"/>
  <c r="N1547" i="9" s="1"/>
  <c r="L11" i="111" s="1"/>
  <c r="L1547" i="9"/>
  <c r="M1546" i="9"/>
  <c r="N1546" i="9" s="1"/>
  <c r="L8" i="111" s="1"/>
  <c r="L1546" i="9"/>
  <c r="M1545" i="9"/>
  <c r="N1545" i="9" s="1"/>
  <c r="L6" i="111" s="1"/>
  <c r="L1545" i="9"/>
  <c r="N1534" i="9"/>
  <c r="L38" i="110" s="1"/>
  <c r="N1533" i="9"/>
  <c r="L36" i="110" s="1"/>
  <c r="N1532" i="9"/>
  <c r="L33" i="110" s="1"/>
  <c r="M1531" i="9"/>
  <c r="N1531" i="9" s="1"/>
  <c r="L31" i="110" s="1"/>
  <c r="L1531" i="9"/>
  <c r="M1530" i="9"/>
  <c r="N1530" i="9" s="1"/>
  <c r="L28" i="110" s="1"/>
  <c r="L1530" i="9"/>
  <c r="M1529" i="9"/>
  <c r="N1529" i="9" s="1"/>
  <c r="L26" i="110" s="1"/>
  <c r="L1529" i="9"/>
  <c r="M1528" i="9"/>
  <c r="N1528" i="9" s="1"/>
  <c r="L23" i="110" s="1"/>
  <c r="L1528" i="9"/>
  <c r="M1527" i="9"/>
  <c r="N1527" i="9" s="1"/>
  <c r="L21" i="110" s="1"/>
  <c r="L1527" i="9"/>
  <c r="M1526" i="9"/>
  <c r="N1526" i="9" s="1"/>
  <c r="L18" i="110" s="1"/>
  <c r="L1526" i="9"/>
  <c r="N1525" i="9"/>
  <c r="L16" i="110" s="1"/>
  <c r="N1524" i="9"/>
  <c r="L13" i="110" s="1"/>
  <c r="N1523" i="9"/>
  <c r="L11" i="110" s="1"/>
  <c r="M1522" i="9"/>
  <c r="N1522" i="9" s="1"/>
  <c r="L8" i="110" s="1"/>
  <c r="L1522" i="9"/>
  <c r="M1521" i="9"/>
  <c r="N1521" i="9" s="1"/>
  <c r="L6" i="110" s="1"/>
  <c r="L1521" i="9"/>
  <c r="M1510" i="9"/>
  <c r="N1510" i="9" s="1"/>
  <c r="L21" i="109" s="1"/>
  <c r="L1510" i="9"/>
  <c r="M1509" i="9"/>
  <c r="N1509" i="9" s="1"/>
  <c r="L18" i="109" s="1"/>
  <c r="L1509" i="9"/>
  <c r="M1508" i="9"/>
  <c r="N1508" i="9" s="1"/>
  <c r="L15" i="109" s="1"/>
  <c r="L1508" i="9"/>
  <c r="M1507" i="9"/>
  <c r="N1507" i="9" s="1"/>
  <c r="L12" i="109" s="1"/>
  <c r="L1507" i="9"/>
  <c r="M1506" i="9"/>
  <c r="N1506" i="9" s="1"/>
  <c r="L9" i="109" s="1"/>
  <c r="L1506" i="9"/>
  <c r="M1505" i="9"/>
  <c r="N1505" i="9" s="1"/>
  <c r="L6" i="109" s="1"/>
  <c r="N1494" i="9"/>
  <c r="R63" i="108" s="1"/>
  <c r="M1493" i="9"/>
  <c r="N1493" i="9" s="1"/>
  <c r="R61" i="108" s="1"/>
  <c r="L1493" i="9"/>
  <c r="M1492" i="9"/>
  <c r="N1492" i="9" s="1"/>
  <c r="R58" i="108" s="1"/>
  <c r="L1492" i="9"/>
  <c r="M1491" i="9"/>
  <c r="N1491" i="9" s="1"/>
  <c r="R56" i="108" s="1"/>
  <c r="L1491" i="9"/>
  <c r="M1490" i="9"/>
  <c r="N1490" i="9" s="1"/>
  <c r="R53" i="108" s="1"/>
  <c r="L1490" i="9"/>
  <c r="M1489" i="9"/>
  <c r="N1489" i="9" s="1"/>
  <c r="R51" i="108" s="1"/>
  <c r="L1489" i="9"/>
  <c r="M1488" i="9"/>
  <c r="N1488" i="9" s="1"/>
  <c r="R48" i="108" s="1"/>
  <c r="L1488" i="9"/>
  <c r="M1487" i="9"/>
  <c r="N1487" i="9" s="1"/>
  <c r="R46" i="108" s="1"/>
  <c r="L1487" i="9"/>
  <c r="N1486" i="9"/>
  <c r="R43" i="108" s="1"/>
  <c r="N1485" i="9"/>
  <c r="R41" i="108" s="1"/>
  <c r="M1484" i="9"/>
  <c r="N1484" i="9" s="1"/>
  <c r="R38" i="108" s="1"/>
  <c r="L1484" i="9"/>
  <c r="M1483" i="9"/>
  <c r="N1483" i="9" s="1"/>
  <c r="R36" i="108" s="1"/>
  <c r="L1483" i="9"/>
  <c r="M1482" i="9"/>
  <c r="N1482" i="9" s="1"/>
  <c r="R33" i="108" s="1"/>
  <c r="L1482" i="9"/>
  <c r="M1481" i="9"/>
  <c r="N1481" i="9" s="1"/>
  <c r="R31" i="108" s="1"/>
  <c r="L1481" i="9"/>
  <c r="M1480" i="9"/>
  <c r="N1480" i="9" s="1"/>
  <c r="R28" i="108" s="1"/>
  <c r="L1480" i="9"/>
  <c r="M1479" i="9"/>
  <c r="N1479" i="9" s="1"/>
  <c r="R26" i="108" s="1"/>
  <c r="M1478" i="9"/>
  <c r="N1478" i="9" s="1"/>
  <c r="R23" i="108" s="1"/>
  <c r="L1478" i="9"/>
  <c r="M1477" i="9"/>
  <c r="N1477" i="9" s="1"/>
  <c r="R21" i="108" s="1"/>
  <c r="L1477" i="9"/>
  <c r="M1476" i="9"/>
  <c r="L1476" i="9"/>
  <c r="M1475" i="9"/>
  <c r="N1475" i="9" s="1"/>
  <c r="R16" i="108" s="1"/>
  <c r="L1475" i="9"/>
  <c r="M1474" i="9"/>
  <c r="N1474" i="9" s="1"/>
  <c r="R13" i="108" s="1"/>
  <c r="L1474" i="9"/>
  <c r="M1473" i="9"/>
  <c r="N1473" i="9" s="1"/>
  <c r="R11" i="108" s="1"/>
  <c r="M1472" i="9"/>
  <c r="N1472" i="9" s="1"/>
  <c r="R8" i="108" s="1"/>
  <c r="L1472" i="9"/>
  <c r="L1426" i="9"/>
  <c r="M1426" i="9"/>
  <c r="N1426" i="9" s="1"/>
  <c r="M10" i="105" s="1"/>
  <c r="M1425" i="9"/>
  <c r="N1425" i="9" s="1"/>
  <c r="M8" i="105" s="1"/>
  <c r="L1425" i="9"/>
  <c r="M1424" i="9"/>
  <c r="N1424" i="9" s="1"/>
  <c r="M6" i="105" s="1"/>
  <c r="L1424" i="9"/>
  <c r="M1413" i="9"/>
  <c r="N1413" i="9" s="1"/>
  <c r="N12" i="104" s="1"/>
  <c r="L1413" i="9"/>
  <c r="M1412" i="9"/>
  <c r="N1412" i="9" s="1"/>
  <c r="N10" i="104" s="1"/>
  <c r="L1412" i="9"/>
  <c r="M1411" i="9"/>
  <c r="N1411" i="9" s="1"/>
  <c r="N8" i="104" s="1"/>
  <c r="L1411" i="9"/>
  <c r="M1410" i="9"/>
  <c r="N1410" i="9" s="1"/>
  <c r="N6" i="104" s="1"/>
  <c r="L1410" i="9"/>
  <c r="M1438" i="9"/>
  <c r="N1438" i="9" s="1"/>
  <c r="N9" i="107" s="1"/>
  <c r="L1438" i="9"/>
  <c r="M1437" i="9"/>
  <c r="N1437" i="9" s="1"/>
  <c r="N6" i="107" s="1"/>
  <c r="L1437" i="9"/>
  <c r="M655" i="9"/>
  <c r="N655" i="9" s="1"/>
  <c r="N15" i="52" s="1"/>
  <c r="L655" i="9"/>
  <c r="M652" i="9"/>
  <c r="N652" i="9" s="1"/>
  <c r="N8" i="52" s="1"/>
  <c r="L652" i="9"/>
  <c r="M639" i="9"/>
  <c r="N639" i="9" s="1"/>
  <c r="M8" i="51" s="1"/>
  <c r="L639" i="9"/>
  <c r="N1995" i="9" l="1"/>
  <c r="M6" i="137" s="1"/>
  <c r="N1476" i="9"/>
  <c r="R18" i="108" s="1"/>
  <c r="N2019" i="9"/>
  <c r="N6" i="139" s="1"/>
  <c r="M736" i="9"/>
  <c r="N736" i="9" s="1"/>
  <c r="L6" i="58" s="1"/>
  <c r="L736" i="9"/>
  <c r="M613" i="9"/>
  <c r="N613" i="9" s="1"/>
  <c r="N13" i="49" s="1"/>
  <c r="L613" i="9"/>
  <c r="M612" i="9"/>
  <c r="N612" i="9" s="1"/>
  <c r="N11" i="49" s="1"/>
  <c r="L612" i="9"/>
  <c r="M555" i="9"/>
  <c r="N555" i="9" s="1"/>
  <c r="O43" i="45" s="1"/>
  <c r="L555" i="9"/>
  <c r="M554" i="9"/>
  <c r="N554" i="9" s="1"/>
  <c r="O41" i="45" s="1"/>
  <c r="L554" i="9"/>
  <c r="M553" i="9"/>
  <c r="N553" i="9" s="1"/>
  <c r="O38" i="45" s="1"/>
  <c r="L553" i="9"/>
  <c r="M552" i="9"/>
  <c r="N552" i="9" s="1"/>
  <c r="O36" i="45" s="1"/>
  <c r="L552" i="9"/>
  <c r="M551" i="9"/>
  <c r="N551" i="9" s="1"/>
  <c r="O33" i="45" s="1"/>
  <c r="L551" i="9"/>
  <c r="M550" i="9"/>
  <c r="N550" i="9" s="1"/>
  <c r="O31" i="45" s="1"/>
  <c r="L550" i="9"/>
  <c r="M453" i="9" l="1"/>
  <c r="N453" i="9" s="1"/>
  <c r="M18" i="42" s="1"/>
  <c r="L453" i="9"/>
  <c r="M452" i="9"/>
  <c r="N452" i="9" s="1"/>
  <c r="M16" i="42" s="1"/>
  <c r="L452" i="9"/>
  <c r="M451" i="9"/>
  <c r="N451" i="9" s="1"/>
  <c r="M13" i="42" s="1"/>
  <c r="L451" i="9"/>
  <c r="M450" i="9"/>
  <c r="N450" i="9" s="1"/>
  <c r="M11" i="42" s="1"/>
  <c r="L450" i="9"/>
  <c r="M449" i="9"/>
  <c r="N449" i="9" s="1"/>
  <c r="M8" i="42" s="1"/>
  <c r="L449" i="9"/>
  <c r="M448" i="9"/>
  <c r="N448" i="9" s="1"/>
  <c r="M6" i="42" s="1"/>
  <c r="L448" i="9"/>
  <c r="M245" i="9"/>
  <c r="N245" i="9" s="1"/>
  <c r="L30" i="30" s="1"/>
  <c r="L245" i="9"/>
  <c r="M244" i="9"/>
  <c r="N244" i="9" s="1"/>
  <c r="L28" i="30" s="1"/>
  <c r="L244" i="9"/>
  <c r="M243" i="9"/>
  <c r="N243" i="9" s="1"/>
  <c r="L26" i="30" s="1"/>
  <c r="L243" i="9"/>
  <c r="M242" i="9"/>
  <c r="N242" i="9" s="1"/>
  <c r="L24" i="30" s="1"/>
  <c r="L242" i="9"/>
  <c r="M241" i="9"/>
  <c r="N241" i="9" s="1"/>
  <c r="L21" i="30" s="1"/>
  <c r="L241" i="9"/>
  <c r="M240" i="9"/>
  <c r="N240" i="9" s="1"/>
  <c r="L19" i="30" s="1"/>
  <c r="L240" i="9"/>
  <c r="M239" i="9"/>
  <c r="N239" i="9" s="1"/>
  <c r="L17" i="30" s="1"/>
  <c r="L239" i="9"/>
  <c r="M238" i="9"/>
  <c r="N238" i="9" s="1"/>
  <c r="L15" i="30" s="1"/>
  <c r="L238" i="9"/>
  <c r="M237" i="9"/>
  <c r="N237" i="9" s="1"/>
  <c r="L12" i="30" s="1"/>
  <c r="L237" i="9"/>
  <c r="M236" i="9"/>
  <c r="N236" i="9" s="1"/>
  <c r="L10" i="30" s="1"/>
  <c r="L236" i="9"/>
  <c r="M235" i="9"/>
  <c r="N235" i="9" s="1"/>
  <c r="L8" i="30" s="1"/>
  <c r="L235" i="9"/>
  <c r="M234" i="9"/>
  <c r="N234" i="9" s="1"/>
  <c r="L6" i="30" s="1"/>
  <c r="L234" i="9"/>
  <c r="M189" i="9"/>
  <c r="N189" i="9" s="1"/>
  <c r="L18" i="28" s="1"/>
  <c r="L189" i="9"/>
  <c r="M188" i="9"/>
  <c r="N188" i="9" s="1"/>
  <c r="L16" i="28" s="1"/>
  <c r="L188" i="9"/>
  <c r="M187" i="9"/>
  <c r="N187" i="9" s="1"/>
  <c r="L13" i="28" s="1"/>
  <c r="L187" i="9"/>
  <c r="N186" i="9"/>
  <c r="L11" i="28" s="1"/>
  <c r="L186" i="9"/>
  <c r="M185" i="9"/>
  <c r="N185" i="9" s="1"/>
  <c r="L8" i="28" s="1"/>
  <c r="L185" i="9"/>
  <c r="M184" i="9"/>
  <c r="N184" i="9" s="1"/>
  <c r="L6" i="28" s="1"/>
  <c r="L184" i="9"/>
  <c r="M83" i="9" l="1"/>
  <c r="N83" i="9" s="1"/>
  <c r="L8" i="27" s="1"/>
  <c r="L83" i="9"/>
  <c r="M82" i="9"/>
  <c r="N82" i="9" s="1"/>
  <c r="L6" i="27" s="1"/>
  <c r="L82" i="9"/>
  <c r="M71" i="9"/>
  <c r="N71" i="9" s="1"/>
  <c r="L8" i="26" s="1"/>
  <c r="L71" i="9"/>
  <c r="M70" i="9"/>
  <c r="N70" i="9" s="1"/>
  <c r="L6" i="26" s="1"/>
  <c r="L70" i="9"/>
  <c r="M173" i="9"/>
  <c r="N173" i="9" s="1"/>
  <c r="M57" i="22" s="1"/>
  <c r="L173" i="9"/>
  <c r="M172" i="9"/>
  <c r="N172" i="9" s="1"/>
  <c r="M55" i="22" s="1"/>
  <c r="L172" i="9"/>
  <c r="M171" i="9"/>
  <c r="N171" i="9" s="1"/>
  <c r="M53" i="22" s="1"/>
  <c r="L171" i="9"/>
  <c r="M170" i="9"/>
  <c r="N170" i="9" s="1"/>
  <c r="M51" i="22" s="1"/>
  <c r="L170" i="9"/>
  <c r="M169" i="9"/>
  <c r="N169" i="9" s="1"/>
  <c r="M48" i="22" s="1"/>
  <c r="L169" i="9"/>
  <c r="M168" i="9"/>
  <c r="N168" i="9" s="1"/>
  <c r="M46" i="22" s="1"/>
  <c r="L168" i="9"/>
  <c r="M167" i="9"/>
  <c r="N167" i="9" s="1"/>
  <c r="M44" i="22" s="1"/>
  <c r="L167" i="9"/>
  <c r="M166" i="9"/>
  <c r="N166" i="9" s="1"/>
  <c r="M42" i="22" s="1"/>
  <c r="L166" i="9"/>
  <c r="M165" i="9"/>
  <c r="N165" i="9" s="1"/>
  <c r="M39" i="22" s="1"/>
  <c r="L165" i="9"/>
  <c r="M164" i="9"/>
  <c r="N164" i="9" s="1"/>
  <c r="M37" i="22" s="1"/>
  <c r="L164" i="9"/>
  <c r="M163" i="9"/>
  <c r="N163" i="9" s="1"/>
  <c r="M35" i="22" s="1"/>
  <c r="L163" i="9"/>
  <c r="M162" i="9"/>
  <c r="N162" i="9" s="1"/>
  <c r="M33" i="22" s="1"/>
  <c r="L162" i="9"/>
  <c r="M161" i="9"/>
  <c r="N161" i="9" s="1"/>
  <c r="M30" i="22" s="1"/>
  <c r="L161" i="9"/>
  <c r="M160" i="9"/>
  <c r="N160" i="9" s="1"/>
  <c r="M28" i="22" s="1"/>
  <c r="L160" i="9"/>
  <c r="M159" i="9"/>
  <c r="N159" i="9" s="1"/>
  <c r="M26" i="22" s="1"/>
  <c r="L159" i="9"/>
  <c r="M158" i="9"/>
  <c r="N158" i="9" s="1"/>
  <c r="M24" i="22" s="1"/>
  <c r="L158" i="9"/>
  <c r="M157" i="9"/>
  <c r="N157" i="9" s="1"/>
  <c r="M21" i="22" s="1"/>
  <c r="L157" i="9"/>
  <c r="M156" i="9"/>
  <c r="N156" i="9" s="1"/>
  <c r="M19" i="22" s="1"/>
  <c r="L156" i="9"/>
  <c r="M155" i="9"/>
  <c r="N155" i="9" s="1"/>
  <c r="M17" i="22" s="1"/>
  <c r="L155" i="9"/>
  <c r="M154" i="9"/>
  <c r="N154" i="9" s="1"/>
  <c r="M15" i="22" s="1"/>
  <c r="L154" i="9"/>
  <c r="M153" i="9"/>
  <c r="N153" i="9" s="1"/>
  <c r="M12" i="22" s="1"/>
  <c r="L153" i="9"/>
  <c r="M152" i="9"/>
  <c r="N152" i="9" s="1"/>
  <c r="M10" i="22" s="1"/>
  <c r="L152" i="9"/>
  <c r="M151" i="9"/>
  <c r="N151" i="9" s="1"/>
  <c r="M8" i="22" s="1"/>
  <c r="L151" i="9"/>
  <c r="M150" i="9"/>
  <c r="N150" i="9" s="1"/>
  <c r="M6" i="22" s="1"/>
  <c r="L150" i="9"/>
  <c r="M1442" i="9"/>
  <c r="N1442" i="9" s="1"/>
  <c r="N21" i="107" s="1"/>
  <c r="L1442" i="9"/>
  <c r="M1441" i="9"/>
  <c r="N1441" i="9" s="1"/>
  <c r="N18" i="107" s="1"/>
  <c r="L1441" i="9"/>
  <c r="M1440" i="9"/>
  <c r="N1440" i="9" s="1"/>
  <c r="N15" i="107" s="1"/>
  <c r="L1440" i="9"/>
  <c r="M1439" i="9"/>
  <c r="N1439" i="9" s="1"/>
  <c r="N12" i="107" s="1"/>
  <c r="L1439" i="9"/>
  <c r="M1399" i="9"/>
  <c r="N1399" i="9" s="1"/>
  <c r="M10" i="106" s="1"/>
  <c r="L1399" i="9"/>
  <c r="M1398" i="9"/>
  <c r="N1398" i="9" s="1"/>
  <c r="M8" i="106" s="1"/>
  <c r="L1398" i="9"/>
  <c r="M1397" i="9"/>
  <c r="N1397" i="9" s="1"/>
  <c r="M6" i="106" s="1"/>
  <c r="L1397" i="9"/>
  <c r="M1386" i="9"/>
  <c r="N1386" i="9" s="1"/>
  <c r="P17" i="103" s="1"/>
  <c r="L1386" i="9"/>
  <c r="M1385" i="9"/>
  <c r="N1385" i="9" s="1"/>
  <c r="P15" i="103" s="1"/>
  <c r="L1385" i="9"/>
  <c r="M1384" i="9"/>
  <c r="N1384" i="9" s="1"/>
  <c r="P13" i="103" s="1"/>
  <c r="L1384" i="9"/>
  <c r="M1383" i="9"/>
  <c r="N1383" i="9" s="1"/>
  <c r="P10" i="103" s="1"/>
  <c r="L1383" i="9"/>
  <c r="M1382" i="9"/>
  <c r="N1382" i="9" s="1"/>
  <c r="P8" i="103" s="1"/>
  <c r="L1382" i="9"/>
  <c r="M1381" i="9"/>
  <c r="N1381" i="9" s="1"/>
  <c r="P6" i="103" s="1"/>
  <c r="L1381" i="9"/>
  <c r="M1370" i="9"/>
  <c r="N1370" i="9" s="1"/>
  <c r="M12" i="102" s="1"/>
  <c r="L1370" i="9"/>
  <c r="M1369" i="9"/>
  <c r="N1369" i="9" s="1"/>
  <c r="M10" i="102" s="1"/>
  <c r="L1369" i="9"/>
  <c r="M1368" i="9"/>
  <c r="N1368" i="9" s="1"/>
  <c r="M8" i="102" s="1"/>
  <c r="L1368" i="9"/>
  <c r="M1367" i="9"/>
  <c r="N1367" i="9" s="1"/>
  <c r="M6" i="102" s="1"/>
  <c r="L1367" i="9"/>
  <c r="M1356" i="9"/>
  <c r="N1356" i="9" s="1"/>
  <c r="K25" i="101" s="1"/>
  <c r="L1356" i="9"/>
  <c r="M1355" i="9"/>
  <c r="N1355" i="9" s="1"/>
  <c r="K23" i="101" s="1"/>
  <c r="L1355" i="9"/>
  <c r="M1354" i="9"/>
  <c r="N1354" i="9" s="1"/>
  <c r="K21" i="101" s="1"/>
  <c r="L1354" i="9"/>
  <c r="M1353" i="9"/>
  <c r="N1353" i="9" s="1"/>
  <c r="K19" i="101" s="1"/>
  <c r="L1353" i="9"/>
  <c r="M1352" i="9"/>
  <c r="N1352" i="9" s="1"/>
  <c r="K17" i="101" s="1"/>
  <c r="L1352" i="9"/>
  <c r="M1351" i="9"/>
  <c r="N1351" i="9" s="1"/>
  <c r="K14" i="101" s="1"/>
  <c r="L1351" i="9"/>
  <c r="M1350" i="9"/>
  <c r="N1350" i="9" s="1"/>
  <c r="K12" i="101" s="1"/>
  <c r="L1350" i="9"/>
  <c r="M1349" i="9"/>
  <c r="N1349" i="9" s="1"/>
  <c r="K10" i="101" s="1"/>
  <c r="L1349" i="9"/>
  <c r="M1348" i="9"/>
  <c r="N1348" i="9" s="1"/>
  <c r="K8" i="101" s="1"/>
  <c r="L1348" i="9"/>
  <c r="M1347" i="9"/>
  <c r="N1347" i="9" s="1"/>
  <c r="K6" i="101" s="1"/>
  <c r="L1347" i="9"/>
  <c r="M1336" i="9"/>
  <c r="N1336" i="9" s="1"/>
  <c r="K30" i="100" s="1"/>
  <c r="L1336" i="9"/>
  <c r="M1335" i="9"/>
  <c r="N1335" i="9" s="1"/>
  <c r="K28" i="100" s="1"/>
  <c r="L1335" i="9"/>
  <c r="M1334" i="9"/>
  <c r="N1334" i="9" s="1"/>
  <c r="K26" i="100" s="1"/>
  <c r="L1334" i="9"/>
  <c r="M1333" i="9"/>
  <c r="N1333" i="9" s="1"/>
  <c r="K24" i="100" s="1"/>
  <c r="L1333" i="9"/>
  <c r="M1332" i="9"/>
  <c r="N1332" i="9" s="1"/>
  <c r="K21" i="100" s="1"/>
  <c r="L1332" i="9"/>
  <c r="M1331" i="9"/>
  <c r="N1331" i="9" s="1"/>
  <c r="K19" i="100" s="1"/>
  <c r="L1331" i="9"/>
  <c r="M1330" i="9"/>
  <c r="N1330" i="9" s="1"/>
  <c r="K17" i="100" s="1"/>
  <c r="L1330" i="9"/>
  <c r="M1329" i="9"/>
  <c r="N1329" i="9" s="1"/>
  <c r="K15" i="100" s="1"/>
  <c r="L1329" i="9"/>
  <c r="M1328" i="9"/>
  <c r="N1328" i="9" s="1"/>
  <c r="K12" i="100" s="1"/>
  <c r="L1328" i="9"/>
  <c r="M1327" i="9"/>
  <c r="N1327" i="9" s="1"/>
  <c r="K10" i="100" s="1"/>
  <c r="L1327" i="9"/>
  <c r="M1326" i="9"/>
  <c r="N1326" i="9" s="1"/>
  <c r="K8" i="100" s="1"/>
  <c r="L1326" i="9"/>
  <c r="M1325" i="9"/>
  <c r="N1325" i="9" s="1"/>
  <c r="K6" i="100" s="1"/>
  <c r="L1325" i="9"/>
  <c r="M1314" i="9"/>
  <c r="N1314" i="9" s="1"/>
  <c r="K24" i="99" s="1"/>
  <c r="L1314" i="9"/>
  <c r="M1313" i="9"/>
  <c r="N1313" i="9" s="1"/>
  <c r="K22" i="99" s="1"/>
  <c r="L1313" i="9"/>
  <c r="M1312" i="9"/>
  <c r="N1312" i="9" s="1"/>
  <c r="K20" i="99" s="1"/>
  <c r="L1312" i="9"/>
  <c r="M1311" i="9"/>
  <c r="N1311" i="9" s="1"/>
  <c r="K17" i="99" s="1"/>
  <c r="L1311" i="9"/>
  <c r="M1310" i="9"/>
  <c r="N1310" i="9" s="1"/>
  <c r="K15" i="99" s="1"/>
  <c r="L1310" i="9"/>
  <c r="M1309" i="9"/>
  <c r="N1309" i="9" s="1"/>
  <c r="K13" i="99" s="1"/>
  <c r="L1309" i="9"/>
  <c r="M1308" i="9"/>
  <c r="N1308" i="9" s="1"/>
  <c r="K10" i="99" s="1"/>
  <c r="L1308" i="9"/>
  <c r="M1307" i="9"/>
  <c r="N1307" i="9" s="1"/>
  <c r="K8" i="99" s="1"/>
  <c r="L1307" i="9"/>
  <c r="M1306" i="9"/>
  <c r="N1306" i="9" s="1"/>
  <c r="K6" i="99" s="1"/>
  <c r="L1306" i="9"/>
  <c r="M1295" i="9"/>
  <c r="N1295" i="9" s="1"/>
  <c r="M42" i="98" s="1"/>
  <c r="L1295" i="9"/>
  <c r="M1294" i="9"/>
  <c r="N1294" i="9" s="1"/>
  <c r="M40" i="98" s="1"/>
  <c r="L1294" i="9"/>
  <c r="M1293" i="9"/>
  <c r="N1293" i="9" s="1"/>
  <c r="M38" i="98" s="1"/>
  <c r="L1293" i="9"/>
  <c r="M1292" i="9"/>
  <c r="N1292" i="9" s="1"/>
  <c r="M36" i="98" s="1"/>
  <c r="L1292" i="9"/>
  <c r="M1291" i="9"/>
  <c r="N1291" i="9" s="1"/>
  <c r="M34" i="98" s="1"/>
  <c r="L1291" i="9"/>
  <c r="M1290" i="9"/>
  <c r="N1290" i="9" s="1"/>
  <c r="M32" i="98" s="1"/>
  <c r="L1290" i="9"/>
  <c r="M1289" i="9"/>
  <c r="N1289" i="9" s="1"/>
  <c r="M29" i="98" s="1"/>
  <c r="L1289" i="9"/>
  <c r="M1288" i="9"/>
  <c r="N1288" i="9" s="1"/>
  <c r="M27" i="98" s="1"/>
  <c r="L1288" i="9"/>
  <c r="M1287" i="9"/>
  <c r="N1287" i="9" s="1"/>
  <c r="M25" i="98" s="1"/>
  <c r="L1287" i="9"/>
  <c r="M1286" i="9"/>
  <c r="N1286" i="9" s="1"/>
  <c r="M23" i="98" s="1"/>
  <c r="L1286" i="9"/>
  <c r="M1285" i="9"/>
  <c r="N1285" i="9" s="1"/>
  <c r="M21" i="98" s="1"/>
  <c r="L1285" i="9"/>
  <c r="M1284" i="9"/>
  <c r="N1284" i="9" s="1"/>
  <c r="M19" i="98" s="1"/>
  <c r="L1284" i="9"/>
  <c r="M1283" i="9"/>
  <c r="N1283" i="9" s="1"/>
  <c r="M16" i="98" s="1"/>
  <c r="L1283" i="9"/>
  <c r="M1282" i="9"/>
  <c r="N1282" i="9" s="1"/>
  <c r="M14" i="98" s="1"/>
  <c r="L1282" i="9"/>
  <c r="M1281" i="9"/>
  <c r="N1281" i="9" s="1"/>
  <c r="M12" i="98" s="1"/>
  <c r="L1281" i="9"/>
  <c r="M1280" i="9"/>
  <c r="N1280" i="9" s="1"/>
  <c r="M10" i="98" s="1"/>
  <c r="L1280" i="9"/>
  <c r="M1279" i="9"/>
  <c r="N1279" i="9" s="1"/>
  <c r="M8" i="98" s="1"/>
  <c r="L1279" i="9"/>
  <c r="M1278" i="9"/>
  <c r="N1278" i="9" s="1"/>
  <c r="M6" i="98" s="1"/>
  <c r="L1278" i="9"/>
  <c r="M1267" i="9"/>
  <c r="N1267" i="9" s="1"/>
  <c r="L6" i="97" s="1"/>
  <c r="L1267" i="9"/>
  <c r="M1256" i="9"/>
  <c r="N1256" i="9" s="1"/>
  <c r="K14" i="96" s="1"/>
  <c r="L1256" i="9"/>
  <c r="M1255" i="9"/>
  <c r="N1255" i="9" s="1"/>
  <c r="K12" i="96" s="1"/>
  <c r="L1255" i="9"/>
  <c r="M1254" i="9"/>
  <c r="N1254" i="9" s="1"/>
  <c r="K10" i="96" s="1"/>
  <c r="L1254" i="9"/>
  <c r="M1253" i="9"/>
  <c r="N1253" i="9" s="1"/>
  <c r="K8" i="96" s="1"/>
  <c r="L1253" i="9"/>
  <c r="M1252" i="9"/>
  <c r="N1252" i="9" s="1"/>
  <c r="K6" i="96" s="1"/>
  <c r="L1252" i="9"/>
  <c r="M1241" i="9"/>
  <c r="N1241" i="9" s="1"/>
  <c r="K25" i="95" s="1"/>
  <c r="L1241" i="9"/>
  <c r="M1240" i="9"/>
  <c r="N1240" i="9" s="1"/>
  <c r="K23" i="95" s="1"/>
  <c r="L1240" i="9"/>
  <c r="M1239" i="9"/>
  <c r="N1239" i="9" s="1"/>
  <c r="K21" i="95" s="1"/>
  <c r="L1239" i="9"/>
  <c r="M1238" i="9"/>
  <c r="N1238" i="9" s="1"/>
  <c r="K19" i="95" s="1"/>
  <c r="L1238" i="9"/>
  <c r="M1237" i="9"/>
  <c r="N1237" i="9" s="1"/>
  <c r="K17" i="95" s="1"/>
  <c r="L1237" i="9"/>
  <c r="M1236" i="9"/>
  <c r="N1236" i="9" s="1"/>
  <c r="K14" i="95" s="1"/>
  <c r="L1236" i="9"/>
  <c r="M1235" i="9"/>
  <c r="N1235" i="9" s="1"/>
  <c r="K12" i="95" s="1"/>
  <c r="L1235" i="9"/>
  <c r="M1234" i="9"/>
  <c r="N1234" i="9" s="1"/>
  <c r="K10" i="95" s="1"/>
  <c r="L1234" i="9"/>
  <c r="M1233" i="9"/>
  <c r="N1233" i="9" s="1"/>
  <c r="K8" i="95" s="1"/>
  <c r="L1233" i="9"/>
  <c r="M1232" i="9"/>
  <c r="N1232" i="9" s="1"/>
  <c r="K6" i="95" s="1"/>
  <c r="L1232" i="9"/>
  <c r="M1221" i="9"/>
  <c r="N1221" i="9" s="1"/>
  <c r="O10" i="94" s="1"/>
  <c r="L1221" i="9"/>
  <c r="M1220" i="9"/>
  <c r="N1220" i="9" s="1"/>
  <c r="O8" i="94" s="1"/>
  <c r="L1220" i="9"/>
  <c r="M1219" i="9"/>
  <c r="N1219" i="9" s="1"/>
  <c r="O6" i="94" s="1"/>
  <c r="L1219" i="9"/>
  <c r="M1208" i="9"/>
  <c r="N1208" i="9" s="1"/>
  <c r="M21" i="93" s="1"/>
  <c r="L1208" i="9"/>
  <c r="M1207" i="9"/>
  <c r="N1207" i="9" s="1"/>
  <c r="M19" i="93" s="1"/>
  <c r="L1207" i="9"/>
  <c r="M1206" i="9"/>
  <c r="N1206" i="9" s="1"/>
  <c r="M17" i="93" s="1"/>
  <c r="L1206" i="9"/>
  <c r="M1205" i="9"/>
  <c r="N1205" i="9" s="1"/>
  <c r="M15" i="93" s="1"/>
  <c r="L1205" i="9"/>
  <c r="M1204" i="9"/>
  <c r="N1204" i="9" s="1"/>
  <c r="M12" i="93" s="1"/>
  <c r="L1204" i="9"/>
  <c r="M1203" i="9"/>
  <c r="N1203" i="9" s="1"/>
  <c r="M10" i="93" s="1"/>
  <c r="L1203" i="9"/>
  <c r="M1202" i="9"/>
  <c r="N1202" i="9" s="1"/>
  <c r="M8" i="93" s="1"/>
  <c r="L1202" i="9"/>
  <c r="M1201" i="9"/>
  <c r="N1201" i="9" s="1"/>
  <c r="M6" i="93" s="1"/>
  <c r="L1201" i="9"/>
  <c r="M1190" i="9"/>
  <c r="N1190" i="9" s="1"/>
  <c r="L12" i="92" s="1"/>
  <c r="L1190" i="9"/>
  <c r="M1189" i="9"/>
  <c r="N1189" i="9" s="1"/>
  <c r="L10" i="92" s="1"/>
  <c r="L1189" i="9"/>
  <c r="M1188" i="9"/>
  <c r="N1188" i="9" s="1"/>
  <c r="L8" i="92" s="1"/>
  <c r="L1188" i="9"/>
  <c r="M1187" i="9"/>
  <c r="N1187" i="9" s="1"/>
  <c r="L6" i="92" s="1"/>
  <c r="L1187" i="9"/>
  <c r="M1176" i="9"/>
  <c r="N1176" i="9" s="1"/>
  <c r="K12" i="91" s="1"/>
  <c r="L1176" i="9"/>
  <c r="M1175" i="9"/>
  <c r="N1175" i="9" s="1"/>
  <c r="K9" i="91" s="1"/>
  <c r="L1175" i="9"/>
  <c r="M1174" i="9"/>
  <c r="N1174" i="9" s="1"/>
  <c r="K6" i="91" s="1"/>
  <c r="L1174" i="9"/>
  <c r="M1163" i="9"/>
  <c r="N1163" i="9" s="1"/>
  <c r="J6" i="90" s="1"/>
  <c r="L1163" i="9"/>
  <c r="M1152" i="9"/>
  <c r="N1152" i="9" s="1"/>
  <c r="L9" i="89" s="1"/>
  <c r="L1152" i="9"/>
  <c r="M1151" i="9"/>
  <c r="N1151" i="9" s="1"/>
  <c r="L6" i="89" s="1"/>
  <c r="L1151" i="9"/>
  <c r="M1140" i="9"/>
  <c r="N1140" i="9" s="1"/>
  <c r="N21" i="88" s="1"/>
  <c r="L1140" i="9"/>
  <c r="M1139" i="9"/>
  <c r="N1139" i="9" s="1"/>
  <c r="N19" i="88" s="1"/>
  <c r="L1139" i="9"/>
  <c r="M1138" i="9"/>
  <c r="N1138" i="9" s="1"/>
  <c r="N17" i="88" s="1"/>
  <c r="L1138" i="9"/>
  <c r="M1137" i="9"/>
  <c r="N1137" i="9" s="1"/>
  <c r="N15" i="88" s="1"/>
  <c r="L1137" i="9"/>
  <c r="M1136" i="9"/>
  <c r="N1136" i="9" s="1"/>
  <c r="N12" i="88" s="1"/>
  <c r="L1136" i="9"/>
  <c r="M1135" i="9"/>
  <c r="N1135" i="9" s="1"/>
  <c r="N10" i="88" s="1"/>
  <c r="L1135" i="9"/>
  <c r="M1134" i="9"/>
  <c r="N1134" i="9" s="1"/>
  <c r="N8" i="88" s="1"/>
  <c r="L1134" i="9"/>
  <c r="M1133" i="9"/>
  <c r="N1133" i="9" s="1"/>
  <c r="N6" i="88" s="1"/>
  <c r="L1133" i="9"/>
  <c r="M1122" i="9"/>
  <c r="N1122" i="9" s="1"/>
  <c r="O31" i="87" s="1"/>
  <c r="L1122" i="9"/>
  <c r="M1121" i="9"/>
  <c r="N1121" i="9" s="1"/>
  <c r="O29" i="87" s="1"/>
  <c r="L1121" i="9"/>
  <c r="M1120" i="9"/>
  <c r="L1120" i="9"/>
  <c r="M1119" i="9"/>
  <c r="N1119" i="9" s="1"/>
  <c r="O24" i="87" s="1"/>
  <c r="L1119" i="9"/>
  <c r="M1118" i="9"/>
  <c r="N1118" i="9" s="1"/>
  <c r="O22" i="87" s="1"/>
  <c r="L1118" i="9"/>
  <c r="M1117" i="9"/>
  <c r="N1117" i="9" s="1"/>
  <c r="O20" i="87" s="1"/>
  <c r="L1117" i="9"/>
  <c r="M1116" i="9"/>
  <c r="N1116" i="9" s="1"/>
  <c r="O17" i="87" s="1"/>
  <c r="L1116" i="9"/>
  <c r="M1115" i="9"/>
  <c r="N1115" i="9" s="1"/>
  <c r="O15" i="87" s="1"/>
  <c r="L1115" i="9"/>
  <c r="M1114" i="9"/>
  <c r="N1114" i="9" s="1"/>
  <c r="O13" i="87" s="1"/>
  <c r="L1114" i="9"/>
  <c r="M1113" i="9"/>
  <c r="N1113" i="9" s="1"/>
  <c r="O10" i="87" s="1"/>
  <c r="L1113" i="9"/>
  <c r="M1112" i="9"/>
  <c r="N1112" i="9" s="1"/>
  <c r="O8" i="87" s="1"/>
  <c r="L1112" i="9"/>
  <c r="M1111" i="9"/>
  <c r="N1111" i="9" s="1"/>
  <c r="O6" i="87" s="1"/>
  <c r="L1111" i="9"/>
  <c r="M1100" i="9"/>
  <c r="N1100" i="9" s="1"/>
  <c r="N9" i="86" s="1"/>
  <c r="L1100" i="9"/>
  <c r="M1099" i="9"/>
  <c r="N1099" i="9" s="1"/>
  <c r="N6" i="86" s="1"/>
  <c r="L1099" i="9"/>
  <c r="M1088" i="9"/>
  <c r="N1088" i="9" s="1"/>
  <c r="L9" i="85" s="1"/>
  <c r="L1088" i="9"/>
  <c r="M1087" i="9"/>
  <c r="N1087" i="9" s="1"/>
  <c r="L6" i="85" s="1"/>
  <c r="L1087" i="9"/>
  <c r="M1076" i="9"/>
  <c r="N1076" i="9" s="1"/>
  <c r="L8" i="84" s="1"/>
  <c r="L1076" i="9"/>
  <c r="M1075" i="9"/>
  <c r="N1075" i="9" s="1"/>
  <c r="L6" i="84" s="1"/>
  <c r="L1075" i="9"/>
  <c r="M1064" i="9"/>
  <c r="N1064" i="9" s="1"/>
  <c r="L8" i="83" s="1"/>
  <c r="L1064" i="9"/>
  <c r="M1063" i="9"/>
  <c r="N1063" i="9" s="1"/>
  <c r="L6" i="83" s="1"/>
  <c r="L1063" i="9"/>
  <c r="M1052" i="9"/>
  <c r="N1052" i="9" s="1"/>
  <c r="M21" i="82" s="1"/>
  <c r="L1052" i="9"/>
  <c r="M1051" i="9"/>
  <c r="N1051" i="9" s="1"/>
  <c r="M19" i="82" s="1"/>
  <c r="L1051" i="9"/>
  <c r="M1050" i="9"/>
  <c r="N1050" i="9" s="1"/>
  <c r="M17" i="82" s="1"/>
  <c r="L1050" i="9"/>
  <c r="M1049" i="9"/>
  <c r="N1049" i="9" s="1"/>
  <c r="M15" i="82" s="1"/>
  <c r="L1049" i="9"/>
  <c r="M1048" i="9"/>
  <c r="N1048" i="9" s="1"/>
  <c r="M12" i="82" s="1"/>
  <c r="L1048" i="9"/>
  <c r="M1047" i="9"/>
  <c r="N1047" i="9" s="1"/>
  <c r="M10" i="82" s="1"/>
  <c r="L1047" i="9"/>
  <c r="M1046" i="9"/>
  <c r="N1046" i="9" s="1"/>
  <c r="M8" i="82" s="1"/>
  <c r="L1046" i="9"/>
  <c r="M1045" i="9"/>
  <c r="N1045" i="9" s="1"/>
  <c r="M6" i="82" s="1"/>
  <c r="L1045" i="9"/>
  <c r="M1034" i="9"/>
  <c r="N1034" i="9" s="1"/>
  <c r="N21" i="81" s="1"/>
  <c r="L1034" i="9"/>
  <c r="M1033" i="9"/>
  <c r="N1033" i="9" s="1"/>
  <c r="N19" i="81" s="1"/>
  <c r="L1033" i="9"/>
  <c r="M1032" i="9"/>
  <c r="N1032" i="9" s="1"/>
  <c r="N17" i="81" s="1"/>
  <c r="L1032" i="9"/>
  <c r="M1031" i="9"/>
  <c r="N1031" i="9" s="1"/>
  <c r="N15" i="81" s="1"/>
  <c r="L1031" i="9"/>
  <c r="M1030" i="9"/>
  <c r="N1030" i="9" s="1"/>
  <c r="N12" i="81" s="1"/>
  <c r="L1030" i="9"/>
  <c r="M1029" i="9"/>
  <c r="N1029" i="9" s="1"/>
  <c r="N10" i="81" s="1"/>
  <c r="L1029" i="9"/>
  <c r="M1028" i="9"/>
  <c r="N1028" i="9" s="1"/>
  <c r="N8" i="81" s="1"/>
  <c r="L1028" i="9"/>
  <c r="M1027" i="9"/>
  <c r="N1027" i="9" s="1"/>
  <c r="N6" i="81" s="1"/>
  <c r="L1027" i="9"/>
  <c r="M1016" i="9"/>
  <c r="N1016" i="9" s="1"/>
  <c r="N30" i="80" s="1"/>
  <c r="L1016" i="9"/>
  <c r="M1015" i="9"/>
  <c r="N1015" i="9" s="1"/>
  <c r="N28" i="80" s="1"/>
  <c r="L1015" i="9"/>
  <c r="M1014" i="9"/>
  <c r="N1014" i="9" s="1"/>
  <c r="N26" i="80" s="1"/>
  <c r="L1014" i="9"/>
  <c r="M1013" i="9"/>
  <c r="N1013" i="9" s="1"/>
  <c r="N24" i="80" s="1"/>
  <c r="L1013" i="9"/>
  <c r="M1012" i="9"/>
  <c r="N1012" i="9" s="1"/>
  <c r="N21" i="80" s="1"/>
  <c r="L1012" i="9"/>
  <c r="M1011" i="9"/>
  <c r="N1011" i="9" s="1"/>
  <c r="N19" i="80" s="1"/>
  <c r="L1011" i="9"/>
  <c r="M1010" i="9"/>
  <c r="N1010" i="9" s="1"/>
  <c r="N17" i="80" s="1"/>
  <c r="L1010" i="9"/>
  <c r="M1009" i="9"/>
  <c r="N1009" i="9" s="1"/>
  <c r="N15" i="80" s="1"/>
  <c r="L1009" i="9"/>
  <c r="M1008" i="9"/>
  <c r="N1008" i="9" s="1"/>
  <c r="N12" i="80" s="1"/>
  <c r="L1008" i="9"/>
  <c r="M1007" i="9"/>
  <c r="N1007" i="9" s="1"/>
  <c r="N10" i="80" s="1"/>
  <c r="L1007" i="9"/>
  <c r="M1006" i="9"/>
  <c r="N1006" i="9" s="1"/>
  <c r="N8" i="80" s="1"/>
  <c r="L1006" i="9"/>
  <c r="M1005" i="9"/>
  <c r="N1005" i="9" s="1"/>
  <c r="N6" i="80" s="1"/>
  <c r="L1005" i="9"/>
  <c r="M994" i="9"/>
  <c r="N994" i="9" s="1"/>
  <c r="L12" i="79" s="1"/>
  <c r="L994" i="9"/>
  <c r="M993" i="9"/>
  <c r="N993" i="9" s="1"/>
  <c r="L10" i="79" s="1"/>
  <c r="L993" i="9"/>
  <c r="M992" i="9"/>
  <c r="N992" i="9" s="1"/>
  <c r="L8" i="79" s="1"/>
  <c r="L992" i="9"/>
  <c r="M991" i="9"/>
  <c r="N991" i="9" s="1"/>
  <c r="L6" i="79" s="1"/>
  <c r="L991" i="9"/>
  <c r="M980" i="9"/>
  <c r="N980" i="9" s="1"/>
  <c r="L12" i="78" s="1"/>
  <c r="L980" i="9"/>
  <c r="M979" i="9"/>
  <c r="N979" i="9" s="1"/>
  <c r="L10" i="78" s="1"/>
  <c r="L979" i="9"/>
  <c r="M978" i="9"/>
  <c r="N978" i="9" s="1"/>
  <c r="L8" i="78" s="1"/>
  <c r="L978" i="9"/>
  <c r="M977" i="9"/>
  <c r="N977" i="9" s="1"/>
  <c r="L6" i="78" s="1"/>
  <c r="L977" i="9"/>
  <c r="M966" i="9"/>
  <c r="N966" i="9" s="1"/>
  <c r="L8" i="77" s="1"/>
  <c r="L966" i="9"/>
  <c r="M965" i="9"/>
  <c r="N965" i="9" s="1"/>
  <c r="L6" i="77" s="1"/>
  <c r="L965" i="9"/>
  <c r="M954" i="9"/>
  <c r="N954" i="9" s="1"/>
  <c r="L8" i="76" s="1"/>
  <c r="L954" i="9"/>
  <c r="M953" i="9"/>
  <c r="N953" i="9" s="1"/>
  <c r="L6" i="76" s="1"/>
  <c r="L953" i="9"/>
  <c r="M942" i="9"/>
  <c r="N942" i="9" s="1"/>
  <c r="L12" i="75" s="1"/>
  <c r="L942" i="9"/>
  <c r="M941" i="9"/>
  <c r="N941" i="9" s="1"/>
  <c r="L10" i="75" s="1"/>
  <c r="L941" i="9"/>
  <c r="M940" i="9"/>
  <c r="N940" i="9" s="1"/>
  <c r="L8" i="75" s="1"/>
  <c r="L940" i="9"/>
  <c r="M939" i="9"/>
  <c r="N939" i="9" s="1"/>
  <c r="L6" i="75" s="1"/>
  <c r="L939" i="9"/>
  <c r="M928" i="9"/>
  <c r="N928" i="9" s="1"/>
  <c r="L12" i="74" s="1"/>
  <c r="L928" i="9"/>
  <c r="M927" i="9"/>
  <c r="N927" i="9" s="1"/>
  <c r="L10" i="74" s="1"/>
  <c r="L927" i="9"/>
  <c r="M926" i="9"/>
  <c r="N926" i="9" s="1"/>
  <c r="L8" i="74" s="1"/>
  <c r="L926" i="9"/>
  <c r="M925" i="9"/>
  <c r="N925" i="9" s="1"/>
  <c r="L6" i="74" s="1"/>
  <c r="L925" i="9"/>
  <c r="M914" i="9"/>
  <c r="N914" i="9" s="1"/>
  <c r="M10" i="73" s="1"/>
  <c r="L914" i="9"/>
  <c r="M913" i="9"/>
  <c r="N913" i="9" s="1"/>
  <c r="M8" i="73" s="1"/>
  <c r="L913" i="9"/>
  <c r="M912" i="9"/>
  <c r="N912" i="9" s="1"/>
  <c r="M6" i="73" s="1"/>
  <c r="L912" i="9"/>
  <c r="M901" i="9"/>
  <c r="N901" i="9" s="1"/>
  <c r="M10" i="72" s="1"/>
  <c r="L901" i="9"/>
  <c r="M900" i="9"/>
  <c r="N900" i="9" s="1"/>
  <c r="M8" i="72" s="1"/>
  <c r="L900" i="9"/>
  <c r="M899" i="9"/>
  <c r="N899" i="9" s="1"/>
  <c r="M6" i="72" s="1"/>
  <c r="L899" i="9"/>
  <c r="M888" i="9"/>
  <c r="N888" i="9" s="1"/>
  <c r="K13" i="71" s="1"/>
  <c r="L888" i="9"/>
  <c r="M887" i="9"/>
  <c r="N887" i="9" s="1"/>
  <c r="K11" i="71" s="1"/>
  <c r="L887" i="9"/>
  <c r="M886" i="9"/>
  <c r="N886" i="9" s="1"/>
  <c r="K8" i="71" s="1"/>
  <c r="L886" i="9"/>
  <c r="M885" i="9"/>
  <c r="N885" i="9" s="1"/>
  <c r="K6" i="71" s="1"/>
  <c r="L885" i="9"/>
  <c r="M874" i="9"/>
  <c r="N874" i="9" s="1"/>
  <c r="M12" i="70" s="1"/>
  <c r="L874" i="9"/>
  <c r="M873" i="9"/>
  <c r="N873" i="9" s="1"/>
  <c r="M10" i="70" s="1"/>
  <c r="L873" i="9"/>
  <c r="M872" i="9"/>
  <c r="N872" i="9" s="1"/>
  <c r="M8" i="70" s="1"/>
  <c r="L872" i="9"/>
  <c r="M871" i="9"/>
  <c r="N871" i="9" s="1"/>
  <c r="M6" i="70" s="1"/>
  <c r="L871" i="9"/>
  <c r="M860" i="9"/>
  <c r="N860" i="9" s="1"/>
  <c r="L10" i="69" s="1"/>
  <c r="L860" i="9"/>
  <c r="M859" i="9"/>
  <c r="N859" i="9" s="1"/>
  <c r="L8" i="69" s="1"/>
  <c r="L859" i="9"/>
  <c r="M858" i="9"/>
  <c r="N858" i="9" s="1"/>
  <c r="L6" i="69" s="1"/>
  <c r="L858" i="9"/>
  <c r="M847" i="9"/>
  <c r="N847" i="9" s="1"/>
  <c r="K12" i="68" s="1"/>
  <c r="L847" i="9"/>
  <c r="M846" i="9"/>
  <c r="N846" i="9" s="1"/>
  <c r="K10" i="68" s="1"/>
  <c r="L846" i="9"/>
  <c r="M845" i="9"/>
  <c r="N845" i="9" s="1"/>
  <c r="K8" i="68" s="1"/>
  <c r="L845" i="9"/>
  <c r="M844" i="9"/>
  <c r="N844" i="9" s="1"/>
  <c r="K6" i="68" s="1"/>
  <c r="L844" i="9"/>
  <c r="M833" i="9"/>
  <c r="N833" i="9" s="1"/>
  <c r="K8" i="67" s="1"/>
  <c r="L833" i="9"/>
  <c r="M832" i="9"/>
  <c r="N832" i="9" s="1"/>
  <c r="K6" i="67" s="1"/>
  <c r="L832" i="9"/>
  <c r="M821" i="9"/>
  <c r="N821" i="9" s="1"/>
  <c r="M21" i="66" s="1"/>
  <c r="L821" i="9"/>
  <c r="M820" i="9"/>
  <c r="N820" i="9" s="1"/>
  <c r="M19" i="66" s="1"/>
  <c r="L820" i="9"/>
  <c r="M819" i="9"/>
  <c r="N819" i="9" s="1"/>
  <c r="M17" i="66" s="1"/>
  <c r="L819" i="9"/>
  <c r="M818" i="9"/>
  <c r="N818" i="9" s="1"/>
  <c r="M15" i="66" s="1"/>
  <c r="L818" i="9"/>
  <c r="M817" i="9"/>
  <c r="N817" i="9" s="1"/>
  <c r="M12" i="66" s="1"/>
  <c r="L817" i="9"/>
  <c r="M816" i="9"/>
  <c r="N816" i="9" s="1"/>
  <c r="M10" i="66" s="1"/>
  <c r="L816" i="9"/>
  <c r="M815" i="9"/>
  <c r="N815" i="9" s="1"/>
  <c r="M8" i="66" s="1"/>
  <c r="L815" i="9"/>
  <c r="M814" i="9"/>
  <c r="N814" i="9" s="1"/>
  <c r="M6" i="66" s="1"/>
  <c r="L814" i="9"/>
  <c r="M803" i="9"/>
  <c r="N803" i="9" s="1"/>
  <c r="L17" i="64" s="1"/>
  <c r="L803" i="9"/>
  <c r="M802" i="9"/>
  <c r="N802" i="9" s="1"/>
  <c r="L15" i="64" s="1"/>
  <c r="L802" i="9"/>
  <c r="M801" i="9"/>
  <c r="N801" i="9" s="1"/>
  <c r="L13" i="64" s="1"/>
  <c r="L801" i="9"/>
  <c r="M800" i="9"/>
  <c r="N800" i="9" s="1"/>
  <c r="L10" i="64" s="1"/>
  <c r="L800" i="9"/>
  <c r="M799" i="9"/>
  <c r="N799" i="9" s="1"/>
  <c r="L8" i="64" s="1"/>
  <c r="L799" i="9"/>
  <c r="M798" i="9"/>
  <c r="N798" i="9" s="1"/>
  <c r="L6" i="64" s="1"/>
  <c r="L798" i="9"/>
  <c r="M787" i="9"/>
  <c r="N787" i="9" s="1"/>
  <c r="M8" i="63" s="1"/>
  <c r="L787" i="9"/>
  <c r="M786" i="9"/>
  <c r="N786" i="9" s="1"/>
  <c r="M6" i="63" s="1"/>
  <c r="L786" i="9"/>
  <c r="M775" i="9"/>
  <c r="N775" i="9" s="1"/>
  <c r="M8" i="62" s="1"/>
  <c r="L775" i="9"/>
  <c r="M774" i="9"/>
  <c r="N774" i="9" s="1"/>
  <c r="M6" i="62" s="1"/>
  <c r="L774" i="9"/>
  <c r="M763" i="9"/>
  <c r="N763" i="9" s="1"/>
  <c r="N8" i="61" s="1"/>
  <c r="L763" i="9"/>
  <c r="M762" i="9"/>
  <c r="N762" i="9" s="1"/>
  <c r="N6" i="61" s="1"/>
  <c r="L762" i="9"/>
  <c r="M751" i="9"/>
  <c r="N751" i="9" s="1"/>
  <c r="L12" i="60" s="1"/>
  <c r="L751" i="9"/>
  <c r="M750" i="9"/>
  <c r="N750" i="9" s="1"/>
  <c r="L10" i="60" s="1"/>
  <c r="L750" i="9"/>
  <c r="M749" i="9"/>
  <c r="N749" i="9" s="1"/>
  <c r="L8" i="60" s="1"/>
  <c r="L749" i="9"/>
  <c r="M748" i="9"/>
  <c r="N748" i="9" s="1"/>
  <c r="L6" i="60" s="1"/>
  <c r="L748" i="9"/>
  <c r="M737" i="9"/>
  <c r="N737" i="9" s="1"/>
  <c r="L8" i="58" s="1"/>
  <c r="L737" i="9"/>
  <c r="M725" i="9"/>
  <c r="N725" i="9" s="1"/>
  <c r="M17" i="59" s="1"/>
  <c r="L725" i="9"/>
  <c r="M724" i="9"/>
  <c r="N724" i="9" s="1"/>
  <c r="M15" i="59" s="1"/>
  <c r="L724" i="9"/>
  <c r="M723" i="9"/>
  <c r="N723" i="9" s="1"/>
  <c r="M13" i="59" s="1"/>
  <c r="L723" i="9"/>
  <c r="M722" i="9"/>
  <c r="N722" i="9" s="1"/>
  <c r="M10" i="59" s="1"/>
  <c r="L722" i="9"/>
  <c r="M721" i="9"/>
  <c r="N721" i="9" s="1"/>
  <c r="M8" i="59" s="1"/>
  <c r="L721" i="9"/>
  <c r="M720" i="9"/>
  <c r="N720" i="9" s="1"/>
  <c r="M6" i="59" s="1"/>
  <c r="L720" i="9"/>
  <c r="M709" i="9"/>
  <c r="N709" i="9" s="1"/>
  <c r="L17" i="57" s="1"/>
  <c r="L709" i="9"/>
  <c r="M708" i="9"/>
  <c r="N708" i="9" s="1"/>
  <c r="L15" i="57" s="1"/>
  <c r="L708" i="9"/>
  <c r="M707" i="9"/>
  <c r="N707" i="9" s="1"/>
  <c r="L13" i="57" s="1"/>
  <c r="L707" i="9"/>
  <c r="M706" i="9"/>
  <c r="N706" i="9" s="1"/>
  <c r="L10" i="57" s="1"/>
  <c r="L706" i="9"/>
  <c r="M705" i="9"/>
  <c r="N705" i="9" s="1"/>
  <c r="L8" i="57" s="1"/>
  <c r="L705" i="9"/>
  <c r="M704" i="9"/>
  <c r="N704" i="9" s="1"/>
  <c r="L6" i="57" s="1"/>
  <c r="L704" i="9"/>
  <c r="M693" i="9"/>
  <c r="N693" i="9" s="1"/>
  <c r="K15" i="56" s="1"/>
  <c r="L693" i="9"/>
  <c r="M692" i="9"/>
  <c r="N692" i="9" s="1"/>
  <c r="K12" i="56" s="1"/>
  <c r="L692" i="9"/>
  <c r="M691" i="9"/>
  <c r="N691" i="9" s="1"/>
  <c r="K9" i="56" s="1"/>
  <c r="L691" i="9"/>
  <c r="M690" i="9"/>
  <c r="N690" i="9" s="1"/>
  <c r="K6" i="56" s="1"/>
  <c r="L690" i="9"/>
  <c r="M679" i="9"/>
  <c r="N679" i="9" s="1"/>
  <c r="K15" i="54" s="1"/>
  <c r="L679" i="9"/>
  <c r="M678" i="9"/>
  <c r="N678" i="9" s="1"/>
  <c r="K12" i="54" s="1"/>
  <c r="L678" i="9"/>
  <c r="M667" i="9"/>
  <c r="N667" i="9" s="1"/>
  <c r="K6" i="53" s="1"/>
  <c r="L667" i="9"/>
  <c r="M656" i="9"/>
  <c r="N656" i="9" s="1"/>
  <c r="N17" i="52" s="1"/>
  <c r="L656" i="9"/>
  <c r="M654" i="9"/>
  <c r="N654" i="9" s="1"/>
  <c r="N13" i="52" s="1"/>
  <c r="L654" i="9"/>
  <c r="M653" i="9"/>
  <c r="N653" i="9" s="1"/>
  <c r="N10" i="52" s="1"/>
  <c r="L653" i="9"/>
  <c r="M651" i="9"/>
  <c r="N651" i="9" s="1"/>
  <c r="N6" i="52" s="1"/>
  <c r="L651" i="9"/>
  <c r="M640" i="9"/>
  <c r="N640" i="9" s="1"/>
  <c r="M10" i="51" s="1"/>
  <c r="L640" i="9"/>
  <c r="M638" i="9"/>
  <c r="N638" i="9" s="1"/>
  <c r="M6" i="51" s="1"/>
  <c r="L638" i="9"/>
  <c r="M627" i="9"/>
  <c r="N627" i="9" s="1"/>
  <c r="M13" i="50" s="1"/>
  <c r="L627" i="9"/>
  <c r="M626" i="9"/>
  <c r="N626" i="9" s="1"/>
  <c r="M11" i="50" s="1"/>
  <c r="L626" i="9"/>
  <c r="M625" i="9"/>
  <c r="N625" i="9" s="1"/>
  <c r="M8" i="50" s="1"/>
  <c r="L625" i="9"/>
  <c r="M624" i="9"/>
  <c r="N624" i="9" s="1"/>
  <c r="M6" i="50" s="1"/>
  <c r="L624" i="9"/>
  <c r="M611" i="9"/>
  <c r="N611" i="9" s="1"/>
  <c r="N8" i="49" s="1"/>
  <c r="L611" i="9"/>
  <c r="M610" i="9"/>
  <c r="N610" i="9" s="1"/>
  <c r="N6" i="49" s="1"/>
  <c r="L610" i="9"/>
  <c r="M599" i="9"/>
  <c r="N599" i="9" s="1"/>
  <c r="M15" i="48" s="1"/>
  <c r="L599" i="9"/>
  <c r="M598" i="9"/>
  <c r="N598" i="9" s="1"/>
  <c r="M12" i="48" s="1"/>
  <c r="L598" i="9"/>
  <c r="M597" i="9"/>
  <c r="N597" i="9" s="1"/>
  <c r="M9" i="48" s="1"/>
  <c r="L597" i="9"/>
  <c r="M596" i="9"/>
  <c r="N596" i="9" s="1"/>
  <c r="M6" i="48" s="1"/>
  <c r="L596" i="9"/>
  <c r="M585" i="9"/>
  <c r="N585" i="9" s="1"/>
  <c r="M23" i="47" s="1"/>
  <c r="L585" i="9"/>
  <c r="M584" i="9"/>
  <c r="N584" i="9" s="1"/>
  <c r="M21" i="47" s="1"/>
  <c r="L584" i="9"/>
  <c r="M583" i="9"/>
  <c r="N583" i="9" s="1"/>
  <c r="M18" i="47" s="1"/>
  <c r="L583" i="9"/>
  <c r="M582" i="9"/>
  <c r="N582" i="9" s="1"/>
  <c r="M16" i="47" s="1"/>
  <c r="L582" i="9"/>
  <c r="M581" i="9"/>
  <c r="N581" i="9" s="1"/>
  <c r="M13" i="47" s="1"/>
  <c r="L581" i="9"/>
  <c r="M580" i="9"/>
  <c r="N580" i="9" s="1"/>
  <c r="M11" i="47" s="1"/>
  <c r="L580" i="9"/>
  <c r="M579" i="9"/>
  <c r="N579" i="9" s="1"/>
  <c r="M8" i="47" s="1"/>
  <c r="L579" i="9"/>
  <c r="M578" i="9"/>
  <c r="N578" i="9" s="1"/>
  <c r="M6" i="47" s="1"/>
  <c r="L578" i="9"/>
  <c r="M567" i="9"/>
  <c r="N567" i="9" s="1"/>
  <c r="N8" i="46" s="1"/>
  <c r="L567" i="9"/>
  <c r="M566" i="9"/>
  <c r="N566" i="9" s="1"/>
  <c r="N6" i="46" s="1"/>
  <c r="L566" i="9"/>
  <c r="M549" i="9"/>
  <c r="N549" i="9" s="1"/>
  <c r="O28" i="45" s="1"/>
  <c r="L549" i="9"/>
  <c r="M548" i="9"/>
  <c r="N548" i="9" s="1"/>
  <c r="O26" i="45" s="1"/>
  <c r="L548" i="9"/>
  <c r="M547" i="9"/>
  <c r="N547" i="9" s="1"/>
  <c r="O23" i="45" s="1"/>
  <c r="L547" i="9"/>
  <c r="M546" i="9"/>
  <c r="N546" i="9" s="1"/>
  <c r="O21" i="45" s="1"/>
  <c r="L546" i="9"/>
  <c r="M545" i="9"/>
  <c r="N545" i="9" s="1"/>
  <c r="O18" i="45" s="1"/>
  <c r="L545" i="9"/>
  <c r="M544" i="9"/>
  <c r="N544" i="9" s="1"/>
  <c r="O16" i="45" s="1"/>
  <c r="L544" i="9"/>
  <c r="M543" i="9"/>
  <c r="N543" i="9" s="1"/>
  <c r="O13" i="45" s="1"/>
  <c r="L543" i="9"/>
  <c r="M542" i="9"/>
  <c r="N542" i="9" s="1"/>
  <c r="O11" i="45" s="1"/>
  <c r="L542" i="9"/>
  <c r="M541" i="9"/>
  <c r="N541" i="9" s="1"/>
  <c r="O8" i="45" s="1"/>
  <c r="L541" i="9"/>
  <c r="M540" i="9"/>
  <c r="N540" i="9" s="1"/>
  <c r="O6" i="45" s="1"/>
  <c r="L540" i="9"/>
  <c r="M529" i="9"/>
  <c r="N529" i="9" s="1"/>
  <c r="N28" i="13" s="1"/>
  <c r="L529" i="9"/>
  <c r="M528" i="9"/>
  <c r="N528" i="9" s="1"/>
  <c r="N26" i="13" s="1"/>
  <c r="L528" i="9"/>
  <c r="M527" i="9"/>
  <c r="N527" i="9" s="1"/>
  <c r="N23" i="13" s="1"/>
  <c r="L527" i="9"/>
  <c r="M526" i="9"/>
  <c r="N526" i="9" s="1"/>
  <c r="N21" i="13" s="1"/>
  <c r="L526" i="9"/>
  <c r="M525" i="9"/>
  <c r="N525" i="9" s="1"/>
  <c r="N18" i="13" s="1"/>
  <c r="L525" i="9"/>
  <c r="M524" i="9"/>
  <c r="N524" i="9" s="1"/>
  <c r="N16" i="13" s="1"/>
  <c r="L524" i="9"/>
  <c r="M523" i="9"/>
  <c r="N523" i="9" s="1"/>
  <c r="N13" i="13" s="1"/>
  <c r="L523" i="9"/>
  <c r="M522" i="9"/>
  <c r="N522" i="9" s="1"/>
  <c r="N11" i="13" s="1"/>
  <c r="L522" i="9"/>
  <c r="M521" i="9"/>
  <c r="N521" i="9" s="1"/>
  <c r="N8" i="13" s="1"/>
  <c r="L521" i="9"/>
  <c r="M520" i="9"/>
  <c r="N520" i="9" s="1"/>
  <c r="N6" i="13" s="1"/>
  <c r="L520" i="9"/>
  <c r="M509" i="9"/>
  <c r="N509" i="9" s="1"/>
  <c r="M30" i="44" s="1"/>
  <c r="L509" i="9"/>
  <c r="M508" i="9"/>
  <c r="N508" i="9" s="1"/>
  <c r="M28" i="44" s="1"/>
  <c r="L508" i="9"/>
  <c r="M507" i="9"/>
  <c r="N507" i="9" s="1"/>
  <c r="M26" i="44" s="1"/>
  <c r="L507" i="9"/>
  <c r="M506" i="9"/>
  <c r="N506" i="9" s="1"/>
  <c r="M24" i="44" s="1"/>
  <c r="L506" i="9"/>
  <c r="M505" i="9"/>
  <c r="N505" i="9" s="1"/>
  <c r="M21" i="44" s="1"/>
  <c r="L505" i="9"/>
  <c r="M504" i="9"/>
  <c r="N504" i="9" s="1"/>
  <c r="M19" i="44" s="1"/>
  <c r="L504" i="9"/>
  <c r="M503" i="9"/>
  <c r="N503" i="9" s="1"/>
  <c r="M17" i="44" s="1"/>
  <c r="L503" i="9"/>
  <c r="M502" i="9"/>
  <c r="N502" i="9" s="1"/>
  <c r="M15" i="44" s="1"/>
  <c r="L502" i="9"/>
  <c r="M501" i="9"/>
  <c r="N501" i="9" s="1"/>
  <c r="M12" i="44" s="1"/>
  <c r="L501" i="9"/>
  <c r="M500" i="9"/>
  <c r="N500" i="9" s="1"/>
  <c r="M10" i="44" s="1"/>
  <c r="L500" i="9"/>
  <c r="M499" i="9"/>
  <c r="N499" i="9" s="1"/>
  <c r="M8" i="44" s="1"/>
  <c r="L499" i="9"/>
  <c r="M498" i="9"/>
  <c r="N498" i="9" s="1"/>
  <c r="M6" i="44" s="1"/>
  <c r="L498" i="9"/>
  <c r="M487" i="9"/>
  <c r="N487" i="9" s="1"/>
  <c r="N57" i="43" s="1"/>
  <c r="L487" i="9"/>
  <c r="M486" i="9"/>
  <c r="N486" i="9" s="1"/>
  <c r="N55" i="43" s="1"/>
  <c r="L486" i="9"/>
  <c r="M485" i="9"/>
  <c r="N485" i="9" s="1"/>
  <c r="N53" i="43" s="1"/>
  <c r="L485" i="9"/>
  <c r="M484" i="9"/>
  <c r="N484" i="9" s="1"/>
  <c r="N51" i="43" s="1"/>
  <c r="L484" i="9"/>
  <c r="M483" i="9"/>
  <c r="N483" i="9" s="1"/>
  <c r="N48" i="43" s="1"/>
  <c r="L483" i="9"/>
  <c r="M482" i="9"/>
  <c r="N482" i="9" s="1"/>
  <c r="N46" i="43" s="1"/>
  <c r="L482" i="9"/>
  <c r="M481" i="9"/>
  <c r="N481" i="9" s="1"/>
  <c r="N44" i="43" s="1"/>
  <c r="L481" i="9"/>
  <c r="M480" i="9"/>
  <c r="N480" i="9" s="1"/>
  <c r="N42" i="43" s="1"/>
  <c r="L480" i="9"/>
  <c r="M479" i="9"/>
  <c r="N479" i="9" s="1"/>
  <c r="N39" i="43" s="1"/>
  <c r="L479" i="9"/>
  <c r="M478" i="9"/>
  <c r="N478" i="9" s="1"/>
  <c r="N37" i="43" s="1"/>
  <c r="L478" i="9"/>
  <c r="M477" i="9"/>
  <c r="N477" i="9" s="1"/>
  <c r="N35" i="43" s="1"/>
  <c r="L477" i="9"/>
  <c r="M476" i="9"/>
  <c r="N476" i="9" s="1"/>
  <c r="N33" i="43" s="1"/>
  <c r="L476" i="9"/>
  <c r="M475" i="9"/>
  <c r="N475" i="9" s="1"/>
  <c r="N30" i="43" s="1"/>
  <c r="L475" i="9"/>
  <c r="M474" i="9"/>
  <c r="N474" i="9" s="1"/>
  <c r="N28" i="43" s="1"/>
  <c r="L474" i="9"/>
  <c r="M473" i="9"/>
  <c r="N473" i="9" s="1"/>
  <c r="N26" i="43" s="1"/>
  <c r="L473" i="9"/>
  <c r="M472" i="9"/>
  <c r="N472" i="9" s="1"/>
  <c r="N24" i="43" s="1"/>
  <c r="L472" i="9"/>
  <c r="M471" i="9"/>
  <c r="N471" i="9" s="1"/>
  <c r="N21" i="43" s="1"/>
  <c r="L471" i="9"/>
  <c r="M470" i="9"/>
  <c r="N470" i="9" s="1"/>
  <c r="N19" i="43" s="1"/>
  <c r="L470" i="9"/>
  <c r="M469" i="9"/>
  <c r="N469" i="9" s="1"/>
  <c r="N17" i="43" s="1"/>
  <c r="L469" i="9"/>
  <c r="M468" i="9"/>
  <c r="N468" i="9" s="1"/>
  <c r="N15" i="43" s="1"/>
  <c r="L468" i="9"/>
  <c r="M467" i="9"/>
  <c r="N467" i="9" s="1"/>
  <c r="N12" i="43" s="1"/>
  <c r="L467" i="9"/>
  <c r="M466" i="9"/>
  <c r="N466" i="9" s="1"/>
  <c r="N10" i="43" s="1"/>
  <c r="L466" i="9"/>
  <c r="M465" i="9"/>
  <c r="N465" i="9" s="1"/>
  <c r="N8" i="43" s="1"/>
  <c r="L465" i="9"/>
  <c r="M464" i="9"/>
  <c r="N464" i="9" s="1"/>
  <c r="N6" i="43" s="1"/>
  <c r="L464" i="9"/>
  <c r="M437" i="9"/>
  <c r="N437" i="9" s="1"/>
  <c r="N57" i="41" s="1"/>
  <c r="L437" i="9"/>
  <c r="M436" i="9"/>
  <c r="N436" i="9" s="1"/>
  <c r="N55" i="41" s="1"/>
  <c r="L436" i="9"/>
  <c r="M435" i="9"/>
  <c r="N435" i="9" s="1"/>
  <c r="N53" i="41" s="1"/>
  <c r="L435" i="9"/>
  <c r="M434" i="9"/>
  <c r="N434" i="9" s="1"/>
  <c r="N51" i="41" s="1"/>
  <c r="L434" i="9"/>
  <c r="M433" i="9"/>
  <c r="N433" i="9" s="1"/>
  <c r="N48" i="41" s="1"/>
  <c r="L433" i="9"/>
  <c r="M432" i="9"/>
  <c r="N432" i="9" s="1"/>
  <c r="N46" i="41" s="1"/>
  <c r="L432" i="9"/>
  <c r="M431" i="9"/>
  <c r="N431" i="9" s="1"/>
  <c r="N44" i="41" s="1"/>
  <c r="L431" i="9"/>
  <c r="M430" i="9"/>
  <c r="N430" i="9" s="1"/>
  <c r="N42" i="41" s="1"/>
  <c r="L430" i="9"/>
  <c r="M429" i="9"/>
  <c r="N429" i="9" s="1"/>
  <c r="N39" i="41" s="1"/>
  <c r="L429" i="9"/>
  <c r="M428" i="9"/>
  <c r="N428" i="9" s="1"/>
  <c r="N37" i="41" s="1"/>
  <c r="L428" i="9"/>
  <c r="M427" i="9"/>
  <c r="N427" i="9" s="1"/>
  <c r="N35" i="41" s="1"/>
  <c r="L427" i="9"/>
  <c r="M426" i="9"/>
  <c r="N426" i="9" s="1"/>
  <c r="N33" i="41" s="1"/>
  <c r="L426" i="9"/>
  <c r="M425" i="9"/>
  <c r="N425" i="9" s="1"/>
  <c r="N30" i="41" s="1"/>
  <c r="L425" i="9"/>
  <c r="M424" i="9"/>
  <c r="N424" i="9" s="1"/>
  <c r="N28" i="41" s="1"/>
  <c r="L424" i="9"/>
  <c r="M423" i="9"/>
  <c r="N423" i="9" s="1"/>
  <c r="N26" i="41" s="1"/>
  <c r="L423" i="9"/>
  <c r="M422" i="9"/>
  <c r="N422" i="9" s="1"/>
  <c r="N24" i="41" s="1"/>
  <c r="L422" i="9"/>
  <c r="M421" i="9"/>
  <c r="N421" i="9" s="1"/>
  <c r="N21" i="41" s="1"/>
  <c r="L421" i="9"/>
  <c r="M420" i="9"/>
  <c r="N420" i="9" s="1"/>
  <c r="N19" i="41" s="1"/>
  <c r="L420" i="9"/>
  <c r="M419" i="9"/>
  <c r="N419" i="9" s="1"/>
  <c r="N17" i="41" s="1"/>
  <c r="L419" i="9"/>
  <c r="M418" i="9"/>
  <c r="N418" i="9" s="1"/>
  <c r="N15" i="41" s="1"/>
  <c r="L418" i="9"/>
  <c r="M417" i="9"/>
  <c r="N417" i="9" s="1"/>
  <c r="N12" i="41" s="1"/>
  <c r="L417" i="9"/>
  <c r="M416" i="9"/>
  <c r="N416" i="9" s="1"/>
  <c r="N10" i="41" s="1"/>
  <c r="L416" i="9"/>
  <c r="M415" i="9"/>
  <c r="N415" i="9" s="1"/>
  <c r="N8" i="41" s="1"/>
  <c r="L415" i="9"/>
  <c r="M414" i="9"/>
  <c r="N414" i="9" s="1"/>
  <c r="N6" i="41" s="1"/>
  <c r="L414" i="9"/>
  <c r="M403" i="9"/>
  <c r="N403" i="9" s="1"/>
  <c r="M45" i="40" s="1"/>
  <c r="L403" i="9"/>
  <c r="M402" i="9"/>
  <c r="N402" i="9" s="1"/>
  <c r="M43" i="40" s="1"/>
  <c r="L402" i="9"/>
  <c r="M401" i="9"/>
  <c r="N401" i="9" s="1"/>
  <c r="M41" i="40" s="1"/>
  <c r="L401" i="9"/>
  <c r="M400" i="9"/>
  <c r="N400" i="9" s="1"/>
  <c r="M38" i="40" s="1"/>
  <c r="L400" i="9"/>
  <c r="M399" i="9"/>
  <c r="N399" i="9" s="1"/>
  <c r="M36" i="40" s="1"/>
  <c r="L399" i="9"/>
  <c r="M398" i="9"/>
  <c r="N398" i="9" s="1"/>
  <c r="M34" i="40" s="1"/>
  <c r="L398" i="9"/>
  <c r="M397" i="9"/>
  <c r="N397" i="9" s="1"/>
  <c r="M31" i="40" s="1"/>
  <c r="L397" i="9"/>
  <c r="M396" i="9"/>
  <c r="N396" i="9" s="1"/>
  <c r="M29" i="40" s="1"/>
  <c r="L396" i="9"/>
  <c r="M395" i="9"/>
  <c r="N395" i="9" s="1"/>
  <c r="M27" i="40" s="1"/>
  <c r="L395" i="9"/>
  <c r="M394" i="9"/>
  <c r="N394" i="9" s="1"/>
  <c r="M24" i="40" s="1"/>
  <c r="L394" i="9"/>
  <c r="M393" i="9"/>
  <c r="N393" i="9" s="1"/>
  <c r="M22" i="40" s="1"/>
  <c r="L393" i="9"/>
  <c r="M392" i="9"/>
  <c r="N392" i="9" s="1"/>
  <c r="M20" i="40" s="1"/>
  <c r="L392" i="9"/>
  <c r="M391" i="9"/>
  <c r="N391" i="9" s="1"/>
  <c r="M17" i="40" s="1"/>
  <c r="L391" i="9"/>
  <c r="M390" i="9"/>
  <c r="N390" i="9" s="1"/>
  <c r="M15" i="40" s="1"/>
  <c r="L390" i="9"/>
  <c r="M389" i="9"/>
  <c r="N389" i="9" s="1"/>
  <c r="M13" i="40" s="1"/>
  <c r="L389" i="9"/>
  <c r="M388" i="9"/>
  <c r="N388" i="9" s="1"/>
  <c r="M10" i="40" s="1"/>
  <c r="L388" i="9"/>
  <c r="M387" i="9"/>
  <c r="N387" i="9" s="1"/>
  <c r="M8" i="40" s="1"/>
  <c r="L387" i="9"/>
  <c r="M386" i="9"/>
  <c r="N386" i="9" s="1"/>
  <c r="M6" i="40" s="1"/>
  <c r="L386" i="9"/>
  <c r="M375" i="9"/>
  <c r="N375" i="9" s="1"/>
  <c r="M45" i="39" s="1"/>
  <c r="L375" i="9"/>
  <c r="M374" i="9"/>
  <c r="N374" i="9" s="1"/>
  <c r="M43" i="39" s="1"/>
  <c r="L374" i="9"/>
  <c r="M373" i="9"/>
  <c r="N373" i="9" s="1"/>
  <c r="M41" i="39" s="1"/>
  <c r="L373" i="9"/>
  <c r="M372" i="9"/>
  <c r="N372" i="9" s="1"/>
  <c r="M38" i="39" s="1"/>
  <c r="L372" i="9"/>
  <c r="M371" i="9"/>
  <c r="N371" i="9" s="1"/>
  <c r="M36" i="39" s="1"/>
  <c r="L371" i="9"/>
  <c r="M370" i="9"/>
  <c r="N370" i="9" s="1"/>
  <c r="M34" i="39" s="1"/>
  <c r="L370" i="9"/>
  <c r="M369" i="9"/>
  <c r="N369" i="9" s="1"/>
  <c r="M31" i="39" s="1"/>
  <c r="L369" i="9"/>
  <c r="M368" i="9"/>
  <c r="N368" i="9" s="1"/>
  <c r="M29" i="39" s="1"/>
  <c r="L368" i="9"/>
  <c r="M367" i="9"/>
  <c r="N367" i="9" s="1"/>
  <c r="M27" i="39" s="1"/>
  <c r="L367" i="9"/>
  <c r="M366" i="9"/>
  <c r="N366" i="9" s="1"/>
  <c r="M24" i="39" s="1"/>
  <c r="L366" i="9"/>
  <c r="M365" i="9"/>
  <c r="N365" i="9" s="1"/>
  <c r="M22" i="39" s="1"/>
  <c r="L365" i="9"/>
  <c r="M364" i="9"/>
  <c r="N364" i="9" s="1"/>
  <c r="M20" i="39" s="1"/>
  <c r="L364" i="9"/>
  <c r="M363" i="9"/>
  <c r="N363" i="9" s="1"/>
  <c r="M17" i="39" s="1"/>
  <c r="L363" i="9"/>
  <c r="M362" i="9"/>
  <c r="N362" i="9" s="1"/>
  <c r="M15" i="39" s="1"/>
  <c r="L362" i="9"/>
  <c r="M361" i="9"/>
  <c r="N361" i="9" s="1"/>
  <c r="M13" i="39" s="1"/>
  <c r="L361" i="9"/>
  <c r="M360" i="9"/>
  <c r="N360" i="9" s="1"/>
  <c r="M10" i="39" s="1"/>
  <c r="L360" i="9"/>
  <c r="M359" i="9"/>
  <c r="N359" i="9" s="1"/>
  <c r="M8" i="39" s="1"/>
  <c r="L359" i="9"/>
  <c r="M358" i="9"/>
  <c r="N358" i="9" s="1"/>
  <c r="M6" i="39" s="1"/>
  <c r="L358" i="9"/>
  <c r="M59" i="9"/>
  <c r="N59" i="9" s="1"/>
  <c r="K12" i="25" s="1"/>
  <c r="L59" i="9"/>
  <c r="M58" i="9"/>
  <c r="N58" i="9" s="1"/>
  <c r="K10" i="25" s="1"/>
  <c r="L58" i="9"/>
  <c r="M57" i="9"/>
  <c r="N57" i="9" s="1"/>
  <c r="K8" i="25" s="1"/>
  <c r="L57" i="9"/>
  <c r="M56" i="9"/>
  <c r="N56" i="9" s="1"/>
  <c r="K6" i="25" s="1"/>
  <c r="L56" i="9"/>
  <c r="M45" i="9"/>
  <c r="N45" i="9" s="1"/>
  <c r="K12" i="24" s="1"/>
  <c r="L45" i="9"/>
  <c r="M44" i="9"/>
  <c r="N44" i="9" s="1"/>
  <c r="K10" i="24" s="1"/>
  <c r="L44" i="9"/>
  <c r="M43" i="9"/>
  <c r="N43" i="9" s="1"/>
  <c r="K8" i="24" s="1"/>
  <c r="L43" i="9"/>
  <c r="M42" i="9"/>
  <c r="N42" i="9" s="1"/>
  <c r="K6" i="24" s="1"/>
  <c r="L42" i="9"/>
  <c r="M31" i="9"/>
  <c r="N31" i="9" s="1"/>
  <c r="K10" i="23" s="1"/>
  <c r="L31" i="9"/>
  <c r="M30" i="9"/>
  <c r="N30" i="9" s="1"/>
  <c r="K8" i="23" s="1"/>
  <c r="L30" i="9"/>
  <c r="M29" i="9"/>
  <c r="N29" i="9" s="1"/>
  <c r="K6" i="23" s="1"/>
  <c r="L29" i="9"/>
  <c r="M18" i="9"/>
  <c r="N18" i="9" s="1"/>
  <c r="K10" i="14" s="1"/>
  <c r="L18" i="9"/>
  <c r="M17" i="9"/>
  <c r="N17" i="9" s="1"/>
  <c r="K8" i="14" s="1"/>
  <c r="L17" i="9"/>
  <c r="N16" i="9"/>
  <c r="K6" i="14" s="1"/>
  <c r="L16" i="9"/>
  <c r="M347" i="9"/>
  <c r="N347" i="9" s="1"/>
  <c r="K8" i="38" s="1"/>
  <c r="L347" i="9"/>
  <c r="M346" i="9"/>
  <c r="N346" i="9" s="1"/>
  <c r="K6" i="38" s="1"/>
  <c r="L346" i="9"/>
  <c r="M335" i="9"/>
  <c r="N335" i="9" s="1"/>
  <c r="K8" i="37" s="1"/>
  <c r="L335" i="9"/>
  <c r="M334" i="9"/>
  <c r="N334" i="9" s="1"/>
  <c r="K6" i="37" s="1"/>
  <c r="L334" i="9"/>
  <c r="M323" i="9"/>
  <c r="N323" i="9" s="1"/>
  <c r="L10" i="36" s="1"/>
  <c r="L323" i="9"/>
  <c r="M322" i="9"/>
  <c r="N322" i="9" s="1"/>
  <c r="L8" i="36" s="1"/>
  <c r="L322" i="9"/>
  <c r="M321" i="9"/>
  <c r="N321" i="9" s="1"/>
  <c r="L6" i="36" s="1"/>
  <c r="L321" i="9"/>
  <c r="M310" i="9"/>
  <c r="N310" i="9" s="1"/>
  <c r="K8" i="35" s="1"/>
  <c r="L310" i="9"/>
  <c r="M309" i="9"/>
  <c r="N309" i="9" s="1"/>
  <c r="K6" i="35" s="1"/>
  <c r="L309" i="9"/>
  <c r="M298" i="9"/>
  <c r="N298" i="9" s="1"/>
  <c r="L12" i="34" s="1"/>
  <c r="L298" i="9"/>
  <c r="L297" i="9"/>
  <c r="M296" i="9"/>
  <c r="N296" i="9" s="1"/>
  <c r="L8" i="34" s="1"/>
  <c r="L296" i="9"/>
  <c r="M295" i="9"/>
  <c r="N295" i="9" s="1"/>
  <c r="L6" i="34" s="1"/>
  <c r="L295" i="9"/>
  <c r="M284" i="9"/>
  <c r="N284" i="9" s="1"/>
  <c r="L8" i="33" s="1"/>
  <c r="L284" i="9"/>
  <c r="M283" i="9"/>
  <c r="N283" i="9" s="1"/>
  <c r="L6" i="33" s="1"/>
  <c r="L283" i="9"/>
  <c r="M272" i="9"/>
  <c r="N272" i="9" s="1"/>
  <c r="M12" i="32" s="1"/>
  <c r="L272" i="9"/>
  <c r="M271" i="9"/>
  <c r="N271" i="9" s="1"/>
  <c r="M10" i="32" s="1"/>
  <c r="L271" i="9"/>
  <c r="M270" i="9"/>
  <c r="N270" i="9" s="1"/>
  <c r="M8" i="32" s="1"/>
  <c r="L270" i="9"/>
  <c r="M269" i="9"/>
  <c r="N269" i="9" s="1"/>
  <c r="M6" i="32" s="1"/>
  <c r="L269" i="9"/>
  <c r="M258" i="9"/>
  <c r="N258" i="9" s="1"/>
  <c r="L10" i="31" s="1"/>
  <c r="L258" i="9"/>
  <c r="M257" i="9"/>
  <c r="N257" i="9" s="1"/>
  <c r="L8" i="31" s="1"/>
  <c r="L257" i="9"/>
  <c r="M256" i="9"/>
  <c r="N256" i="9" s="1"/>
  <c r="L6" i="31" s="1"/>
  <c r="L256" i="9"/>
  <c r="M223" i="9"/>
  <c r="N223" i="9" s="1"/>
  <c r="M57" i="29" s="1"/>
  <c r="L223" i="9"/>
  <c r="M222" i="9"/>
  <c r="N222" i="9" s="1"/>
  <c r="M55" i="29" s="1"/>
  <c r="L222" i="9"/>
  <c r="M221" i="9"/>
  <c r="N221" i="9" s="1"/>
  <c r="M53" i="29" s="1"/>
  <c r="L221" i="9"/>
  <c r="M220" i="9"/>
  <c r="N220" i="9" s="1"/>
  <c r="M51" i="29" s="1"/>
  <c r="L220" i="9"/>
  <c r="M219" i="9"/>
  <c r="N219" i="9" s="1"/>
  <c r="M48" i="29" s="1"/>
  <c r="L219" i="9"/>
  <c r="M218" i="9"/>
  <c r="N218" i="9" s="1"/>
  <c r="M46" i="29" s="1"/>
  <c r="L218" i="9"/>
  <c r="M217" i="9"/>
  <c r="N217" i="9" s="1"/>
  <c r="M44" i="29" s="1"/>
  <c r="L217" i="9"/>
  <c r="M216" i="9"/>
  <c r="N216" i="9" s="1"/>
  <c r="M42" i="29" s="1"/>
  <c r="L216" i="9"/>
  <c r="M215" i="9"/>
  <c r="N215" i="9" s="1"/>
  <c r="M39" i="29" s="1"/>
  <c r="L215" i="9"/>
  <c r="M214" i="9"/>
  <c r="N214" i="9" s="1"/>
  <c r="M37" i="29" s="1"/>
  <c r="L214" i="9"/>
  <c r="M213" i="9"/>
  <c r="N213" i="9" s="1"/>
  <c r="M35" i="29" s="1"/>
  <c r="L213" i="9"/>
  <c r="M212" i="9"/>
  <c r="N212" i="9" s="1"/>
  <c r="M33" i="29" s="1"/>
  <c r="L212" i="9"/>
  <c r="M211" i="9"/>
  <c r="N211" i="9" s="1"/>
  <c r="M30" i="29" s="1"/>
  <c r="L211" i="9"/>
  <c r="M210" i="9"/>
  <c r="N210" i="9" s="1"/>
  <c r="M28" i="29" s="1"/>
  <c r="L210" i="9"/>
  <c r="M209" i="9"/>
  <c r="N209" i="9" s="1"/>
  <c r="M26" i="29" s="1"/>
  <c r="L209" i="9"/>
  <c r="M208" i="9"/>
  <c r="N208" i="9" s="1"/>
  <c r="M24" i="29" s="1"/>
  <c r="L208" i="9"/>
  <c r="M207" i="9"/>
  <c r="N207" i="9" s="1"/>
  <c r="M21" i="29" s="1"/>
  <c r="L207" i="9"/>
  <c r="M206" i="9"/>
  <c r="N206" i="9" s="1"/>
  <c r="M19" i="29" s="1"/>
  <c r="L206" i="9"/>
  <c r="M205" i="9"/>
  <c r="N205" i="9" s="1"/>
  <c r="M17" i="29" s="1"/>
  <c r="L205" i="9"/>
  <c r="M204" i="9"/>
  <c r="N204" i="9" s="1"/>
  <c r="M15" i="29" s="1"/>
  <c r="L204" i="9"/>
  <c r="M203" i="9"/>
  <c r="N203" i="9" s="1"/>
  <c r="M12" i="29" s="1"/>
  <c r="L203" i="9"/>
  <c r="M202" i="9"/>
  <c r="N202" i="9" s="1"/>
  <c r="M10" i="29" s="1"/>
  <c r="L202" i="9"/>
  <c r="M201" i="9"/>
  <c r="N201" i="9" s="1"/>
  <c r="M8" i="29" s="1"/>
  <c r="L201" i="9"/>
  <c r="M200" i="9"/>
  <c r="N200" i="9" s="1"/>
  <c r="M6" i="29" s="1"/>
  <c r="L200" i="9"/>
  <c r="M139" i="9"/>
  <c r="N139" i="9" s="1"/>
  <c r="L45" i="12" s="1"/>
  <c r="L139" i="9"/>
  <c r="M138" i="9"/>
  <c r="N138" i="9" s="1"/>
  <c r="L43" i="12" s="1"/>
  <c r="L138" i="9"/>
  <c r="M137" i="9"/>
  <c r="N137" i="9" s="1"/>
  <c r="L41" i="12" s="1"/>
  <c r="L137" i="9"/>
  <c r="M136" i="9"/>
  <c r="N136" i="9" s="1"/>
  <c r="L38" i="12" s="1"/>
  <c r="L136" i="9"/>
  <c r="M135" i="9"/>
  <c r="N135" i="9" s="1"/>
  <c r="L36" i="12" s="1"/>
  <c r="L135" i="9"/>
  <c r="M134" i="9"/>
  <c r="N134" i="9" s="1"/>
  <c r="L34" i="12" s="1"/>
  <c r="L134" i="9"/>
  <c r="M133" i="9"/>
  <c r="N133" i="9" s="1"/>
  <c r="L31" i="12" s="1"/>
  <c r="L133" i="9"/>
  <c r="M132" i="9"/>
  <c r="N132" i="9" s="1"/>
  <c r="L29" i="12" s="1"/>
  <c r="L132" i="9"/>
  <c r="M131" i="9"/>
  <c r="N131" i="9" s="1"/>
  <c r="L27" i="12" s="1"/>
  <c r="L131" i="9"/>
  <c r="M130" i="9"/>
  <c r="N130" i="9" s="1"/>
  <c r="L24" i="12" s="1"/>
  <c r="L130" i="9"/>
  <c r="M129" i="9"/>
  <c r="N129" i="9" s="1"/>
  <c r="L22" i="12" s="1"/>
  <c r="L129" i="9"/>
  <c r="M128" i="9"/>
  <c r="N128" i="9" s="1"/>
  <c r="L20" i="12" s="1"/>
  <c r="L128" i="9"/>
  <c r="M127" i="9"/>
  <c r="N127" i="9" s="1"/>
  <c r="L17" i="12" s="1"/>
  <c r="L127" i="9"/>
  <c r="M126" i="9"/>
  <c r="N126" i="9" s="1"/>
  <c r="L15" i="12" s="1"/>
  <c r="L126" i="9"/>
  <c r="M125" i="9"/>
  <c r="N125" i="9" s="1"/>
  <c r="L13" i="12" s="1"/>
  <c r="L125" i="9"/>
  <c r="M124" i="9"/>
  <c r="N124" i="9" s="1"/>
  <c r="L10" i="12" s="1"/>
  <c r="L124" i="9"/>
  <c r="M123" i="9"/>
  <c r="N123" i="9" s="1"/>
  <c r="L8" i="12" s="1"/>
  <c r="L123" i="9"/>
  <c r="M122" i="9"/>
  <c r="N122" i="9" s="1"/>
  <c r="L6" i="12" s="1"/>
  <c r="L122" i="9"/>
  <c r="M111" i="9"/>
  <c r="N111" i="9" s="1"/>
  <c r="L45" i="11" s="1"/>
  <c r="L111" i="9"/>
  <c r="M110" i="9"/>
  <c r="N110" i="9" s="1"/>
  <c r="L43" i="11" s="1"/>
  <c r="L110" i="9"/>
  <c r="M109" i="9"/>
  <c r="N109" i="9" s="1"/>
  <c r="L41" i="11" s="1"/>
  <c r="L109" i="9"/>
  <c r="M108" i="9"/>
  <c r="N108" i="9" s="1"/>
  <c r="L38" i="11" s="1"/>
  <c r="L108" i="9"/>
  <c r="M107" i="9"/>
  <c r="N107" i="9" s="1"/>
  <c r="L36" i="11" s="1"/>
  <c r="L107" i="9"/>
  <c r="M106" i="9"/>
  <c r="N106" i="9" s="1"/>
  <c r="L34" i="11" s="1"/>
  <c r="L106" i="9"/>
  <c r="M105" i="9"/>
  <c r="N105" i="9" s="1"/>
  <c r="L31" i="11" s="1"/>
  <c r="L105" i="9"/>
  <c r="M104" i="9"/>
  <c r="N104" i="9" s="1"/>
  <c r="L29" i="11" s="1"/>
  <c r="L104" i="9"/>
  <c r="M103" i="9"/>
  <c r="N103" i="9" s="1"/>
  <c r="L27" i="11" s="1"/>
  <c r="L103" i="9"/>
  <c r="M102" i="9"/>
  <c r="N102" i="9" s="1"/>
  <c r="L24" i="11" s="1"/>
  <c r="L102" i="9"/>
  <c r="M101" i="9"/>
  <c r="N101" i="9" s="1"/>
  <c r="L22" i="11" s="1"/>
  <c r="L101" i="9"/>
  <c r="M100" i="9"/>
  <c r="N100" i="9" s="1"/>
  <c r="L20" i="11" s="1"/>
  <c r="L100" i="9"/>
  <c r="M99" i="9"/>
  <c r="N99" i="9" s="1"/>
  <c r="L17" i="11" s="1"/>
  <c r="L99" i="9"/>
  <c r="M98" i="9"/>
  <c r="N98" i="9" s="1"/>
  <c r="L15" i="11" s="1"/>
  <c r="L98" i="9"/>
  <c r="M97" i="9"/>
  <c r="N97" i="9" s="1"/>
  <c r="L13" i="11" s="1"/>
  <c r="L97" i="9"/>
  <c r="M96" i="9"/>
  <c r="N96" i="9" s="1"/>
  <c r="L10" i="11" s="1"/>
  <c r="L96" i="9"/>
  <c r="M95" i="9"/>
  <c r="N95" i="9" s="1"/>
  <c r="L8" i="11" s="1"/>
  <c r="L95" i="9"/>
  <c r="M94" i="9"/>
  <c r="N94" i="9" s="1"/>
  <c r="L6" i="11" s="1"/>
  <c r="L94" i="9"/>
  <c r="N1120" i="9" l="1"/>
  <c r="O27" i="87" s="1"/>
  <c r="M297" i="9"/>
  <c r="N297" i="9" s="1"/>
  <c r="L10" i="3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I5" authorId="0" shapeId="0" xr:uid="{00000000-0006-0000-0700-000001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5" authorId="0" shapeId="0" xr:uid="{00000000-0006-0000-0700-000002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5" authorId="0" shapeId="0" xr:uid="{00000000-0006-0000-0700-000003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5" authorId="0" shapeId="0" xr:uid="{00000000-0006-0000-0700-000004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I3120" authorId="0" shapeId="0" xr:uid="{00000000-0006-0000-0700-000005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3120" authorId="0" shapeId="0" xr:uid="{00000000-0006-0000-0700-000006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3120" authorId="0" shapeId="0" xr:uid="{00000000-0006-0000-0700-000007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3120" authorId="0" shapeId="0" xr:uid="{00000000-0006-0000-0700-000008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O3120" authorId="0" shapeId="0" xr:uid="{00000000-0006-0000-0700-000009000000}">
      <text>
        <r>
          <rPr>
            <sz val="9"/>
            <color indexed="81"/>
            <rFont val="Tahoma"/>
            <family val="2"/>
            <charset val="204"/>
          </rPr>
          <t xml:space="preserve">Ціна за метр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</commentList>
</comments>
</file>

<file path=xl/sharedStrings.xml><?xml version="1.0" encoding="utf-8"?>
<sst xmlns="http://schemas.openxmlformats.org/spreadsheetml/2006/main" count="14803" uniqueCount="4161">
  <si>
    <t>ПРОВІДНИКИ</t>
  </si>
  <si>
    <t>ТРИМАЧІ</t>
  </si>
  <si>
    <t>БЛИСКАВКОПРИЙМАЧІ</t>
  </si>
  <si>
    <t>З'ЄДНУВАЧІ</t>
  </si>
  <si>
    <t>УЗЕМЛЮВАЧІ</t>
  </si>
  <si>
    <t>АКСЕСУАРИ</t>
  </si>
  <si>
    <t>Артикул</t>
  </si>
  <si>
    <t>Вид</t>
  </si>
  <si>
    <t>Матеріал</t>
  </si>
  <si>
    <t>А</t>
  </si>
  <si>
    <t>B</t>
  </si>
  <si>
    <t>C</t>
  </si>
  <si>
    <t>d</t>
  </si>
  <si>
    <t>Вага</t>
  </si>
  <si>
    <t>Ціна</t>
  </si>
  <si>
    <t>ПРАЙС</t>
  </si>
  <si>
    <r>
      <t xml:space="preserve">72111 </t>
    </r>
    <r>
      <rPr>
        <sz val="13"/>
        <color rgb="FF00B0F0"/>
        <rFont val="Segoe UI"/>
        <family val="2"/>
        <charset val="204"/>
      </rPr>
      <t>01</t>
    </r>
  </si>
  <si>
    <t>5x2шт</t>
  </si>
  <si>
    <t xml:space="preserve">          ПРИЗНАЧЕННЯ:</t>
  </si>
  <si>
    <r>
      <t xml:space="preserve">72112 </t>
    </r>
    <r>
      <rPr>
        <sz val="13"/>
        <color rgb="FF00B0F0"/>
        <rFont val="Segoe UI"/>
        <family val="2"/>
        <charset val="204"/>
      </rPr>
      <t>01</t>
    </r>
  </si>
  <si>
    <r>
      <t xml:space="preserve">72113 </t>
    </r>
    <r>
      <rPr>
        <sz val="13"/>
        <color rgb="FF00B0F0"/>
        <rFont val="Segoe UI"/>
        <family val="2"/>
        <charset val="204"/>
      </rPr>
      <t>01</t>
    </r>
  </si>
  <si>
    <r>
      <t xml:space="preserve">72111 </t>
    </r>
    <r>
      <rPr>
        <sz val="13"/>
        <color rgb="FFC0504D"/>
        <rFont val="Segoe UI"/>
        <family val="2"/>
        <charset val="204"/>
      </rPr>
      <t>02</t>
    </r>
  </si>
  <si>
    <r>
      <t xml:space="preserve">72111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</si>
  <si>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00B0F0"/>
        <rFont val="Segoe UI"/>
        <family val="2"/>
        <charset val="204"/>
      </rPr>
      <t>01</t>
    </r>
  </si>
  <si>
    <r>
      <t xml:space="preserve">72112 </t>
    </r>
    <r>
      <rPr>
        <sz val="13"/>
        <color rgb="FFC0504D"/>
        <rFont val="Segoe UI"/>
        <family val="2"/>
        <charset val="204"/>
      </rPr>
      <t>02</t>
    </r>
  </si>
  <si>
    <r>
      <t xml:space="preserve">72113 </t>
    </r>
    <r>
      <rPr>
        <sz val="13"/>
        <color rgb="FFC0504D"/>
        <rFont val="Segoe UI"/>
        <family val="2"/>
        <charset val="204"/>
      </rPr>
      <t>02</t>
    </r>
  </si>
  <si>
    <r>
      <t xml:space="preserve">72114 </t>
    </r>
    <r>
      <rPr>
        <sz val="13"/>
        <color rgb="FFC0504D"/>
        <rFont val="Segoe UI"/>
        <family val="2"/>
        <charset val="204"/>
      </rPr>
      <t>02</t>
    </r>
  </si>
  <si>
    <r>
      <t xml:space="preserve">72115 </t>
    </r>
    <r>
      <rPr>
        <sz val="13"/>
        <color rgb="FF00B0F0"/>
        <rFont val="Segoe UI"/>
        <family val="2"/>
        <charset val="204"/>
      </rPr>
      <t>01</t>
    </r>
  </si>
  <si>
    <r>
      <t xml:space="preserve">72116 </t>
    </r>
    <r>
      <rPr>
        <sz val="13"/>
        <color rgb="FF00B0F0"/>
        <rFont val="Segoe UI"/>
        <family val="2"/>
        <charset val="204"/>
      </rPr>
      <t>01</t>
    </r>
  </si>
  <si>
    <r>
      <t xml:space="preserve">72115 </t>
    </r>
    <r>
      <rPr>
        <sz val="13"/>
        <color rgb="FFC0504D"/>
        <rFont val="Segoe UI"/>
        <family val="2"/>
        <charset val="204"/>
      </rPr>
      <t>02</t>
    </r>
  </si>
  <si>
    <r>
      <t xml:space="preserve">72116 </t>
    </r>
    <r>
      <rPr>
        <sz val="13"/>
        <color rgb="FFC0504D"/>
        <rFont val="Segoe UI"/>
        <family val="2"/>
        <charset val="204"/>
      </rPr>
      <t>02</t>
    </r>
  </si>
  <si>
    <r>
      <t xml:space="preserve">72112 </t>
    </r>
    <r>
      <rPr>
        <sz val="13"/>
        <color rgb="FFF79646"/>
        <rFont val="Segoe UI"/>
        <family val="2"/>
        <charset val="204"/>
      </rPr>
      <t>04</t>
    </r>
  </si>
  <si>
    <r>
      <t xml:space="preserve">72113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</si>
  <si>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F79646"/>
        <rFont val="Segoe UI"/>
        <family val="2"/>
        <charset val="204"/>
      </rPr>
      <t>04</t>
    </r>
  </si>
  <si>
    <r>
      <t xml:space="preserve">72115 </t>
    </r>
    <r>
      <rPr>
        <sz val="13"/>
        <color rgb="FFF79646"/>
        <rFont val="Segoe UI"/>
        <family val="2"/>
        <charset val="204"/>
      </rPr>
      <t>04</t>
    </r>
  </si>
  <si>
    <r>
      <t xml:space="preserve">72116 </t>
    </r>
    <r>
      <rPr>
        <sz val="13"/>
        <color rgb="FFF79646"/>
        <rFont val="Segoe UI"/>
        <family val="2"/>
        <charset val="204"/>
      </rPr>
      <t>04</t>
    </r>
  </si>
  <si>
    <t xml:space="preserve">                 - призначений для кріплення прута струмовідводу D6-8 на пласкій або черепичної покрівлі</t>
  </si>
  <si>
    <t xml:space="preserve">                 - кріпиться до покрівлі за допомогою покрівельних шурупів або анкерів</t>
  </si>
  <si>
    <t xml:space="preserve"> - оцинковані</t>
  </si>
  <si>
    <t xml:space="preserve"> - мідні</t>
  </si>
  <si>
    <t xml:space="preserve"> - оміднені</t>
  </si>
  <si>
    <t>шт</t>
  </si>
  <si>
    <t>AP</t>
  </si>
  <si>
    <t>ET Zn</t>
  </si>
  <si>
    <t>KMP Cu</t>
  </si>
  <si>
    <t>ZN Zn</t>
  </si>
  <si>
    <t>Назва</t>
  </si>
  <si>
    <t>кг</t>
  </si>
  <si>
    <r>
      <t xml:space="preserve">72121 </t>
    </r>
    <r>
      <rPr>
        <sz val="13"/>
        <color rgb="FF00B0F0"/>
        <rFont val="Segoe UI"/>
        <family val="2"/>
        <charset val="204"/>
      </rPr>
      <t>01</t>
    </r>
  </si>
  <si>
    <r>
      <t xml:space="preserve">72122 </t>
    </r>
    <r>
      <rPr>
        <sz val="13"/>
        <color rgb="FF00B0F0"/>
        <rFont val="Segoe UI"/>
        <family val="2"/>
        <charset val="204"/>
      </rPr>
      <t>01</t>
    </r>
  </si>
  <si>
    <r>
      <t xml:space="preserve">72123 </t>
    </r>
    <r>
      <rPr>
        <sz val="13"/>
        <color rgb="FF00B0F0"/>
        <rFont val="Segoe UI"/>
        <family val="2"/>
        <charset val="204"/>
      </rPr>
      <t>01</t>
    </r>
  </si>
  <si>
    <r>
      <t xml:space="preserve">72124 </t>
    </r>
    <r>
      <rPr>
        <sz val="13"/>
        <color rgb="FF00B0F0"/>
        <rFont val="Segoe UI"/>
        <family val="2"/>
        <charset val="204"/>
      </rPr>
      <t>01</t>
    </r>
  </si>
  <si>
    <r>
      <t xml:space="preserve">72125 </t>
    </r>
    <r>
      <rPr>
        <sz val="13"/>
        <color rgb="FF00B0F0"/>
        <rFont val="Segoe UI"/>
        <family val="2"/>
        <charset val="204"/>
      </rPr>
      <t>01</t>
    </r>
  </si>
  <si>
    <r>
      <t xml:space="preserve">72126 </t>
    </r>
    <r>
      <rPr>
        <sz val="13"/>
        <color rgb="FF00B0F0"/>
        <rFont val="Segoe UI"/>
        <family val="2"/>
        <charset val="204"/>
      </rPr>
      <t>01</t>
    </r>
  </si>
  <si>
    <r>
      <t xml:space="preserve">72121 </t>
    </r>
    <r>
      <rPr>
        <sz val="13"/>
        <color rgb="FFC0504D"/>
        <rFont val="Segoe UI"/>
        <family val="2"/>
        <charset val="204"/>
      </rPr>
      <t>02</t>
    </r>
  </si>
  <si>
    <r>
      <t xml:space="preserve">72121 </t>
    </r>
    <r>
      <rPr>
        <sz val="13"/>
        <color rgb="FFF79646"/>
        <rFont val="Segoe UI"/>
        <family val="2"/>
        <charset val="204"/>
      </rPr>
      <t>04</t>
    </r>
  </si>
  <si>
    <r>
      <t xml:space="preserve">72122 </t>
    </r>
    <r>
      <rPr>
        <sz val="13"/>
        <color rgb="FFC0504D"/>
        <rFont val="Segoe UI"/>
        <family val="2"/>
        <charset val="204"/>
      </rPr>
      <t>02</t>
    </r>
  </si>
  <si>
    <r>
      <t xml:space="preserve">72122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</si>
  <si>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F79646"/>
        <rFont val="Segoe UI"/>
        <family val="2"/>
        <charset val="204"/>
      </rPr>
      <t>04</t>
    </r>
  </si>
  <si>
    <r>
      <t xml:space="preserve">72124 </t>
    </r>
    <r>
      <rPr>
        <sz val="13"/>
        <color rgb="FFF79646"/>
        <rFont val="Segoe UI"/>
        <family val="2"/>
        <charset val="204"/>
      </rPr>
      <t>04</t>
    </r>
  </si>
  <si>
    <r>
      <t xml:space="preserve">72125 </t>
    </r>
    <r>
      <rPr>
        <sz val="13"/>
        <color rgb="FFF79646"/>
        <rFont val="Segoe UI"/>
        <family val="2"/>
        <charset val="204"/>
      </rPr>
      <t>04</t>
    </r>
  </si>
  <si>
    <r>
      <t xml:space="preserve">72126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</si>
  <si>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C0504D"/>
        <rFont val="Segoe UI"/>
        <family val="2"/>
        <charset val="204"/>
      </rPr>
      <t>02</t>
    </r>
  </si>
  <si>
    <r>
      <t xml:space="preserve">72124 </t>
    </r>
    <r>
      <rPr>
        <sz val="13"/>
        <color rgb="FFC0504D"/>
        <rFont val="Segoe UI"/>
        <family val="2"/>
        <charset val="204"/>
      </rPr>
      <t>02</t>
    </r>
  </si>
  <si>
    <r>
      <t xml:space="preserve">72125 </t>
    </r>
    <r>
      <rPr>
        <sz val="13"/>
        <color rgb="FFC0504D"/>
        <rFont val="Segoe UI"/>
        <family val="2"/>
        <charset val="204"/>
      </rPr>
      <t>02</t>
    </r>
  </si>
  <si>
    <r>
      <t xml:space="preserve">72126 </t>
    </r>
    <r>
      <rPr>
        <sz val="13"/>
        <color rgb="FFC0504D"/>
        <rFont val="Segoe UI"/>
        <family val="2"/>
        <charset val="204"/>
      </rPr>
      <t>02</t>
    </r>
  </si>
  <si>
    <t>Болти</t>
  </si>
  <si>
    <t>2хM6/20</t>
  </si>
  <si>
    <r>
      <t xml:space="preserve">72131 </t>
    </r>
    <r>
      <rPr>
        <sz val="13"/>
        <color rgb="FF00B0F0"/>
        <rFont val="Segoe UI"/>
        <family val="2"/>
        <charset val="204"/>
      </rPr>
      <t>01</t>
    </r>
  </si>
  <si>
    <r>
      <t xml:space="preserve">72131 </t>
    </r>
    <r>
      <rPr>
        <sz val="13"/>
        <color rgb="FFC0504D"/>
        <rFont val="Segoe UI"/>
        <family val="2"/>
        <charset val="204"/>
      </rPr>
      <t>02</t>
    </r>
  </si>
  <si>
    <r>
      <t xml:space="preserve">72131 </t>
    </r>
    <r>
      <rPr>
        <sz val="13"/>
        <color rgb="FFF79646"/>
        <rFont val="Segoe UI"/>
        <family val="2"/>
        <charset val="204"/>
      </rPr>
      <t>04</t>
    </r>
  </si>
  <si>
    <r>
      <t xml:space="preserve">72132 </t>
    </r>
    <r>
      <rPr>
        <sz val="13"/>
        <color rgb="FF00B0F0"/>
        <rFont val="Segoe UI"/>
        <family val="2"/>
        <charset val="204"/>
      </rPr>
      <t>01</t>
    </r>
  </si>
  <si>
    <r>
      <t xml:space="preserve">72132 </t>
    </r>
    <r>
      <rPr>
        <sz val="13"/>
        <color rgb="FFC0504D"/>
        <rFont val="Segoe UI"/>
        <family val="2"/>
        <charset val="204"/>
      </rPr>
      <t>02</t>
    </r>
  </si>
  <si>
    <r>
      <t xml:space="preserve">72132 </t>
    </r>
    <r>
      <rPr>
        <sz val="13"/>
        <color rgb="FFF79646"/>
        <rFont val="Segoe UI"/>
        <family val="2"/>
        <charset val="204"/>
      </rPr>
      <t>04</t>
    </r>
  </si>
  <si>
    <r>
      <t xml:space="preserve">72133 </t>
    </r>
    <r>
      <rPr>
        <sz val="13"/>
        <color rgb="FF00B0F0"/>
        <rFont val="Segoe UI"/>
        <family val="2"/>
        <charset val="204"/>
      </rPr>
      <t>01</t>
    </r>
  </si>
  <si>
    <r>
      <t xml:space="preserve">72133 </t>
    </r>
    <r>
      <rPr>
        <sz val="13"/>
        <color rgb="FFC0504D"/>
        <rFont val="Segoe UI"/>
        <family val="2"/>
        <charset val="204"/>
      </rPr>
      <t>02</t>
    </r>
  </si>
  <si>
    <r>
      <t xml:space="preserve">72133 </t>
    </r>
    <r>
      <rPr>
        <sz val="13"/>
        <color rgb="FFF79646"/>
        <rFont val="Segoe UI"/>
        <family val="2"/>
        <charset val="204"/>
      </rPr>
      <t>04</t>
    </r>
  </si>
  <si>
    <r>
      <t xml:space="preserve">72134 </t>
    </r>
    <r>
      <rPr>
        <sz val="13"/>
        <color rgb="FF00B0F0"/>
        <rFont val="Segoe UI"/>
        <family val="2"/>
        <charset val="204"/>
      </rPr>
      <t>01</t>
    </r>
  </si>
  <si>
    <r>
      <t xml:space="preserve">72134 </t>
    </r>
    <r>
      <rPr>
        <sz val="13"/>
        <color rgb="FFC0504D"/>
        <rFont val="Segoe UI"/>
        <family val="2"/>
        <charset val="204"/>
      </rPr>
      <t>02</t>
    </r>
  </si>
  <si>
    <r>
      <t xml:space="preserve">72134 </t>
    </r>
    <r>
      <rPr>
        <sz val="13"/>
        <color rgb="FFF79646"/>
        <rFont val="Segoe UI"/>
        <family val="2"/>
        <charset val="204"/>
      </rPr>
      <t>04</t>
    </r>
  </si>
  <si>
    <r>
      <t xml:space="preserve">72135 </t>
    </r>
    <r>
      <rPr>
        <sz val="13"/>
        <color rgb="FF00B0F0"/>
        <rFont val="Segoe UI"/>
        <family val="2"/>
        <charset val="204"/>
      </rPr>
      <t>01</t>
    </r>
  </si>
  <si>
    <r>
      <t xml:space="preserve">72135 </t>
    </r>
    <r>
      <rPr>
        <sz val="13"/>
        <color rgb="FFC0504D"/>
        <rFont val="Segoe UI"/>
        <family val="2"/>
        <charset val="204"/>
      </rPr>
      <t>02</t>
    </r>
  </si>
  <si>
    <r>
      <t xml:space="preserve">72135 </t>
    </r>
    <r>
      <rPr>
        <sz val="13"/>
        <color rgb="FFF79646"/>
        <rFont val="Segoe UI"/>
        <family val="2"/>
        <charset val="204"/>
      </rPr>
      <t>04</t>
    </r>
  </si>
  <si>
    <r>
      <t xml:space="preserve">72136 </t>
    </r>
    <r>
      <rPr>
        <sz val="13"/>
        <color rgb="FF00B0F0"/>
        <rFont val="Segoe UI"/>
        <family val="2"/>
        <charset val="204"/>
      </rPr>
      <t>01</t>
    </r>
  </si>
  <si>
    <r>
      <t xml:space="preserve">72136 </t>
    </r>
    <r>
      <rPr>
        <sz val="13"/>
        <color rgb="FFC0504D"/>
        <rFont val="Segoe UI"/>
        <family val="2"/>
        <charset val="204"/>
      </rPr>
      <t>02</t>
    </r>
  </si>
  <si>
    <r>
      <t xml:space="preserve">72136 </t>
    </r>
    <r>
      <rPr>
        <sz val="13"/>
        <color rgb="FFF79646"/>
        <rFont val="Segoe UI"/>
        <family val="2"/>
        <charset val="204"/>
      </rPr>
      <t>04</t>
    </r>
  </si>
  <si>
    <r>
      <t xml:space="preserve">72131 </t>
    </r>
    <r>
      <rPr>
        <sz val="13"/>
        <color rgb="FF7030A0"/>
        <rFont val="Segoe UI"/>
        <family val="2"/>
        <charset val="204"/>
      </rPr>
      <t>08</t>
    </r>
  </si>
  <si>
    <t>…</t>
  </si>
  <si>
    <r>
      <t xml:space="preserve">72132 </t>
    </r>
    <r>
      <rPr>
        <sz val="13"/>
        <color rgb="FF7030A0"/>
        <rFont val="Segoe UI"/>
        <family val="2"/>
        <charset val="204"/>
      </rPr>
      <t>08</t>
    </r>
  </si>
  <si>
    <r>
      <t xml:space="preserve">72133 </t>
    </r>
    <r>
      <rPr>
        <sz val="13"/>
        <color rgb="FF7030A0"/>
        <rFont val="Segoe UI"/>
        <family val="2"/>
        <charset val="204"/>
      </rPr>
      <t>08</t>
    </r>
  </si>
  <si>
    <r>
      <t xml:space="preserve">72134 </t>
    </r>
    <r>
      <rPr>
        <sz val="13"/>
        <color rgb="FF7030A0"/>
        <rFont val="Segoe UI"/>
        <family val="2"/>
        <charset val="204"/>
      </rPr>
      <t>08</t>
    </r>
  </si>
  <si>
    <r>
      <t xml:space="preserve">72135 </t>
    </r>
    <r>
      <rPr>
        <sz val="13"/>
        <color rgb="FF7030A0"/>
        <rFont val="Segoe UI"/>
        <family val="2"/>
        <charset val="204"/>
      </rPr>
      <t>08</t>
    </r>
  </si>
  <si>
    <r>
      <t xml:space="preserve">72136 </t>
    </r>
    <r>
      <rPr>
        <sz val="13"/>
        <color rgb="FF7030A0"/>
        <rFont val="Segoe UI"/>
        <family val="2"/>
        <charset val="204"/>
      </rPr>
      <t>08</t>
    </r>
  </si>
  <si>
    <t xml:space="preserve">                 - для більш надійності прут фіксується двомя болтами</t>
  </si>
  <si>
    <t xml:space="preserve"> - фарбовані</t>
  </si>
  <si>
    <t>DLN-I Zn</t>
  </si>
  <si>
    <t>DL1 Zn</t>
  </si>
  <si>
    <t>DL1 Cu</t>
  </si>
  <si>
    <t>DL1 Mi</t>
  </si>
  <si>
    <t>DL2 Zn</t>
  </si>
  <si>
    <t>DL2 Cu</t>
  </si>
  <si>
    <t>DL2 Mi</t>
  </si>
  <si>
    <t>DL3 Zn</t>
  </si>
  <si>
    <t>DL3 Cu</t>
  </si>
  <si>
    <t>DL3 Mi</t>
  </si>
  <si>
    <t>DL4 Zn</t>
  </si>
  <si>
    <t>DL4 Cu</t>
  </si>
  <si>
    <t>DL4 Mi</t>
  </si>
  <si>
    <t>DL5 Zn</t>
  </si>
  <si>
    <t>DL5 Cu</t>
  </si>
  <si>
    <t>DL5 Mi</t>
  </si>
  <si>
    <t>DL6 Zn</t>
  </si>
  <si>
    <t>DL6 Cu</t>
  </si>
  <si>
    <t>DL6 Mi</t>
  </si>
  <si>
    <t>DLS1 Zn</t>
  </si>
  <si>
    <t>DLS1 Cu</t>
  </si>
  <si>
    <t>DLS1 Mi</t>
  </si>
  <si>
    <t>DLS2 Zn</t>
  </si>
  <si>
    <t>DLS2 Cu</t>
  </si>
  <si>
    <t>DLS2 Mi</t>
  </si>
  <si>
    <t>DLS3 Zn</t>
  </si>
  <si>
    <t>DLS3 Cu</t>
  </si>
  <si>
    <t>DLS3 Mi</t>
  </si>
  <si>
    <t>DLS4 Zn</t>
  </si>
  <si>
    <t>DLS4 Cu</t>
  </si>
  <si>
    <t>DLS4 Mi</t>
  </si>
  <si>
    <t>DLS5 Zn</t>
  </si>
  <si>
    <t>DLS5 Cu</t>
  </si>
  <si>
    <t>DLS5 Mi</t>
  </si>
  <si>
    <t>DLS6 Zn</t>
  </si>
  <si>
    <t>DLS6 Cu</t>
  </si>
  <si>
    <t>DLS6 Mi</t>
  </si>
  <si>
    <t>DL1-B Zn</t>
  </si>
  <si>
    <t>DL1-B Cu</t>
  </si>
  <si>
    <t>DL1-B Mi</t>
  </si>
  <si>
    <t>DL1-B Rl</t>
  </si>
  <si>
    <t>DL2-B Zn</t>
  </si>
  <si>
    <t>DL2-B Cu</t>
  </si>
  <si>
    <t>DL2-B Mi</t>
  </si>
  <si>
    <t>DL2-B Rl</t>
  </si>
  <si>
    <t>DL3-B Zn</t>
  </si>
  <si>
    <t>DL3-B Cu</t>
  </si>
  <si>
    <t>DL3-B Mi</t>
  </si>
  <si>
    <t>DL3-B Rl</t>
  </si>
  <si>
    <t>DL4-B Zn</t>
  </si>
  <si>
    <t>DL4-B Cu</t>
  </si>
  <si>
    <t>DL4-B Mi</t>
  </si>
  <si>
    <t>DL4-B Rl</t>
  </si>
  <si>
    <t>DL5-B Zn</t>
  </si>
  <si>
    <t>DL5-B Cu</t>
  </si>
  <si>
    <t>DL5-B Mi</t>
  </si>
  <si>
    <t>DL5-B Rl</t>
  </si>
  <si>
    <t>DL6-B Zn</t>
  </si>
  <si>
    <t>DL6-B Cu</t>
  </si>
  <si>
    <t>DL6-B Mi</t>
  </si>
  <si>
    <t>DL6-B Rl</t>
  </si>
  <si>
    <t>DLS1-B Zn</t>
  </si>
  <si>
    <t>DLS1-B Cu</t>
  </si>
  <si>
    <t>DLS1-B Mi</t>
  </si>
  <si>
    <t>DLS1-B Rl</t>
  </si>
  <si>
    <t>DLS2-B Zn</t>
  </si>
  <si>
    <t>DLS2-B Cu</t>
  </si>
  <si>
    <t>DLS2-B Mi</t>
  </si>
  <si>
    <t>DLS2-B Rl</t>
  </si>
  <si>
    <t>DLS3-B Zn</t>
  </si>
  <si>
    <t>DLS3-B Cu</t>
  </si>
  <si>
    <t>DLS3-B Mi</t>
  </si>
  <si>
    <t>DLS3-B Rl</t>
  </si>
  <si>
    <t>DLS4-B Zn</t>
  </si>
  <si>
    <t>DLS4-B Cu</t>
  </si>
  <si>
    <t>DLS4-B Mi</t>
  </si>
  <si>
    <t>DLS4-B Rl</t>
  </si>
  <si>
    <t>DLS5-B Zn</t>
  </si>
  <si>
    <t>DLS5-B Cu</t>
  </si>
  <si>
    <t>DLS5-B Mi</t>
  </si>
  <si>
    <t>DLS5-B Rl</t>
  </si>
  <si>
    <t>DLS6-B Zn</t>
  </si>
  <si>
    <t>DLS6-B Cu</t>
  </si>
  <si>
    <t>DLS6-B Mi</t>
  </si>
  <si>
    <t>DLS6-B Rl</t>
  </si>
  <si>
    <r>
      <t xml:space="preserve">DL1 </t>
    </r>
    <r>
      <rPr>
        <sz val="12"/>
        <rFont val="Segoe UI"/>
        <family val="2"/>
        <charset val="204"/>
      </rPr>
      <t>Zn</t>
    </r>
  </si>
  <si>
    <r>
      <t xml:space="preserve">DL2 </t>
    </r>
    <r>
      <rPr>
        <sz val="12"/>
        <rFont val="Segoe UI"/>
        <family val="2"/>
        <charset val="204"/>
      </rPr>
      <t>Zn</t>
    </r>
  </si>
  <si>
    <r>
      <t xml:space="preserve">DL3 </t>
    </r>
    <r>
      <rPr>
        <sz val="12"/>
        <rFont val="Segoe UI"/>
        <family val="2"/>
        <charset val="204"/>
      </rPr>
      <t>Zn</t>
    </r>
  </si>
  <si>
    <r>
      <t xml:space="preserve">DL4 </t>
    </r>
    <r>
      <rPr>
        <sz val="12"/>
        <rFont val="Segoe UI"/>
        <family val="2"/>
        <charset val="204"/>
      </rPr>
      <t>Zn</t>
    </r>
  </si>
  <si>
    <r>
      <t xml:space="preserve">DL5 </t>
    </r>
    <r>
      <rPr>
        <sz val="12"/>
        <rFont val="Segoe UI"/>
        <family val="2"/>
        <charset val="204"/>
      </rPr>
      <t>Zn</t>
    </r>
  </si>
  <si>
    <r>
      <t xml:space="preserve">DL6 </t>
    </r>
    <r>
      <rPr>
        <sz val="12"/>
        <rFont val="Segoe UI"/>
        <family val="2"/>
        <charset val="204"/>
      </rPr>
      <t>Zn</t>
    </r>
  </si>
  <si>
    <r>
      <t xml:space="preserve">DLS1 </t>
    </r>
    <r>
      <rPr>
        <sz val="12"/>
        <rFont val="Segoe UI"/>
        <family val="2"/>
        <charset val="204"/>
      </rPr>
      <t>Zn</t>
    </r>
  </si>
  <si>
    <r>
      <t xml:space="preserve">DLS2 </t>
    </r>
    <r>
      <rPr>
        <sz val="12"/>
        <rFont val="Segoe UI"/>
        <family val="2"/>
        <charset val="204"/>
      </rPr>
      <t>Zn</t>
    </r>
  </si>
  <si>
    <r>
      <t xml:space="preserve">DLS3 </t>
    </r>
    <r>
      <rPr>
        <sz val="12"/>
        <rFont val="Segoe UI"/>
        <family val="2"/>
        <charset val="204"/>
      </rPr>
      <t>Zn</t>
    </r>
  </si>
  <si>
    <r>
      <t xml:space="preserve">DLS4 </t>
    </r>
    <r>
      <rPr>
        <sz val="12"/>
        <rFont val="Segoe UI"/>
        <family val="2"/>
        <charset val="204"/>
      </rPr>
      <t>Zn</t>
    </r>
  </si>
  <si>
    <r>
      <t xml:space="preserve">DLS5 </t>
    </r>
    <r>
      <rPr>
        <sz val="12"/>
        <rFont val="Segoe UI"/>
        <family val="2"/>
        <charset val="204"/>
      </rPr>
      <t>Zn</t>
    </r>
  </si>
  <si>
    <r>
      <t xml:space="preserve">DLS6 </t>
    </r>
    <r>
      <rPr>
        <sz val="12"/>
        <rFont val="Segoe UI"/>
        <family val="2"/>
        <charset val="204"/>
      </rPr>
      <t>Zn</t>
    </r>
  </si>
  <si>
    <r>
      <t xml:space="preserve">DL1-B </t>
    </r>
    <r>
      <rPr>
        <sz val="12"/>
        <rFont val="Segoe UI"/>
        <family val="2"/>
        <charset val="204"/>
      </rPr>
      <t>Zn</t>
    </r>
  </si>
  <si>
    <t xml:space="preserve"> DL1-B Cu</t>
  </si>
  <si>
    <r>
      <t xml:space="preserve">DL2-B </t>
    </r>
    <r>
      <rPr>
        <sz val="12"/>
        <rFont val="Segoe UI"/>
        <family val="2"/>
        <charset val="204"/>
      </rPr>
      <t>Zn</t>
    </r>
  </si>
  <si>
    <r>
      <t xml:space="preserve">DL3-B </t>
    </r>
    <r>
      <rPr>
        <sz val="12"/>
        <rFont val="Segoe UI"/>
        <family val="2"/>
        <charset val="204"/>
      </rPr>
      <t>Zn</t>
    </r>
  </si>
  <si>
    <r>
      <t xml:space="preserve">DL4-B </t>
    </r>
    <r>
      <rPr>
        <sz val="12"/>
        <rFont val="Segoe UI"/>
        <family val="2"/>
        <charset val="204"/>
      </rPr>
      <t>Zn</t>
    </r>
  </si>
  <si>
    <r>
      <t xml:space="preserve">DL5-B </t>
    </r>
    <r>
      <rPr>
        <sz val="12"/>
        <rFont val="Segoe UI"/>
        <family val="2"/>
        <charset val="204"/>
      </rPr>
      <t>Zn</t>
    </r>
  </si>
  <si>
    <r>
      <t xml:space="preserve">DL6-B </t>
    </r>
    <r>
      <rPr>
        <sz val="12"/>
        <rFont val="Segoe UI"/>
        <family val="2"/>
        <charset val="204"/>
      </rPr>
      <t>Zn</t>
    </r>
  </si>
  <si>
    <t>DLN-I Cu</t>
  </si>
  <si>
    <t>DLN-I Mi</t>
  </si>
  <si>
    <t>DLN-IB Zn</t>
  </si>
  <si>
    <t>DLN-IB Cu</t>
  </si>
  <si>
    <t>DLN-IB Mi</t>
  </si>
  <si>
    <t>DLN-IB Rl</t>
  </si>
  <si>
    <t>DLN-E Cu</t>
  </si>
  <si>
    <t>DLN-E Zn/Ni</t>
  </si>
  <si>
    <t>ZN</t>
  </si>
  <si>
    <t>DLN-P Zn/Pl</t>
  </si>
  <si>
    <t>DLN-P Cu/Pl</t>
  </si>
  <si>
    <t>DLN-P Mi/Pl</t>
  </si>
  <si>
    <t>DLN-P Rl/Pl</t>
  </si>
  <si>
    <t>ZP</t>
  </si>
  <si>
    <t>CP</t>
  </si>
  <si>
    <t>MP</t>
  </si>
  <si>
    <t>RP</t>
  </si>
  <si>
    <t>DLA-I Al/Zn</t>
  </si>
  <si>
    <t>DLA-I Cu</t>
  </si>
  <si>
    <t>AZ</t>
  </si>
  <si>
    <t>DLA-IB Cu</t>
  </si>
  <si>
    <t>DLA-IB Al/Zn</t>
  </si>
  <si>
    <t>DLA-IB Al/Rl</t>
  </si>
  <si>
    <t>AR</t>
  </si>
  <si>
    <t>AN</t>
  </si>
  <si>
    <t>DLA-E Cu</t>
  </si>
  <si>
    <t>DLA-E Al/Ni</t>
  </si>
  <si>
    <t>DLA-P Cu/Pl</t>
  </si>
  <si>
    <t>DLA-P Al/Pl</t>
  </si>
  <si>
    <t>DG Zn</t>
  </si>
  <si>
    <t>DG Cu</t>
  </si>
  <si>
    <t>DG Mi</t>
  </si>
  <si>
    <t>DGS Cu</t>
  </si>
  <si>
    <t>DGS Zn</t>
  </si>
  <si>
    <t>DGS Mi</t>
  </si>
  <si>
    <t>DG-B Zn</t>
  </si>
  <si>
    <t>DG-B Cu</t>
  </si>
  <si>
    <t>DG-B Mi</t>
  </si>
  <si>
    <t>DG-B Rl</t>
  </si>
  <si>
    <t>DGS-B Zn</t>
  </si>
  <si>
    <t>DGS-B Cu</t>
  </si>
  <si>
    <t>DGS-B Mi</t>
  </si>
  <si>
    <t>DGS-B Rl</t>
  </si>
  <si>
    <t>DJ-E Zn/Ni</t>
  </si>
  <si>
    <t>DJ-E Cu</t>
  </si>
  <si>
    <t>DJ-P Zn/Pl</t>
  </si>
  <si>
    <t>DL2-E Zn/Ni</t>
  </si>
  <si>
    <t>DL3-E Zn/Ni</t>
  </si>
  <si>
    <t>DL1-E Zn/Ni</t>
  </si>
  <si>
    <t>DL1-E Cu</t>
  </si>
  <si>
    <t>DL2-E Cu</t>
  </si>
  <si>
    <t>DL3-E Cu</t>
  </si>
  <si>
    <t>DL1-P Zn/Pl</t>
  </si>
  <si>
    <t>DL1-P Cu/Pl</t>
  </si>
  <si>
    <t>DL1-P Mi/Pl</t>
  </si>
  <si>
    <t>DL1-P Rl/Pl</t>
  </si>
  <si>
    <t>DL2-P Zn/Pl</t>
  </si>
  <si>
    <t>DL2-P Cu/Pl</t>
  </si>
  <si>
    <t>DL2-P Mi/Pl</t>
  </si>
  <si>
    <t>DL2-P Rl/Pl</t>
  </si>
  <si>
    <t>DL3-P Zn/Pl</t>
  </si>
  <si>
    <t>DL3-P Cu/Pl</t>
  </si>
  <si>
    <t>DL3-P Mi/Pl</t>
  </si>
  <si>
    <t>DL3-P Rl/Pl</t>
  </si>
  <si>
    <t>DZ1 Zn</t>
  </si>
  <si>
    <t>DZ1 Cu</t>
  </si>
  <si>
    <t>DZ1 Mi</t>
  </si>
  <si>
    <t>DZ2 Zn</t>
  </si>
  <si>
    <t>DZ2 Cu</t>
  </si>
  <si>
    <t>DZ2 Mi</t>
  </si>
  <si>
    <t>DZ3 Zn</t>
  </si>
  <si>
    <t>DZ3 Cu</t>
  </si>
  <si>
    <t>DZ3 Mi</t>
  </si>
  <si>
    <t>DZ4 Zn</t>
  </si>
  <si>
    <t>DZ4 Cu</t>
  </si>
  <si>
    <t>DZ4 Mi</t>
  </si>
  <si>
    <t>DZ5 Zn</t>
  </si>
  <si>
    <t>DZ5 Cu</t>
  </si>
  <si>
    <t>DZ5 Mi</t>
  </si>
  <si>
    <t>DZ6 Zn</t>
  </si>
  <si>
    <t>DZ6 Cu</t>
  </si>
  <si>
    <t>DZ6 Mi</t>
  </si>
  <si>
    <t>DZS1 Zn</t>
  </si>
  <si>
    <t>DZS1 Cu</t>
  </si>
  <si>
    <t>DZS1 Mi</t>
  </si>
  <si>
    <t>DZS2 Zn</t>
  </si>
  <si>
    <t>DZS2 Cu</t>
  </si>
  <si>
    <t>DZS2 Mi</t>
  </si>
  <si>
    <t>DZS3 Zn</t>
  </si>
  <si>
    <t>DZS3 Cu</t>
  </si>
  <si>
    <t>DZS3 Mi</t>
  </si>
  <si>
    <t>DZS4 Zn</t>
  </si>
  <si>
    <t>DZS4 Cu</t>
  </si>
  <si>
    <t>DZS4 Mi</t>
  </si>
  <si>
    <t>DZS5 Zn</t>
  </si>
  <si>
    <t>DZS5 Cu</t>
  </si>
  <si>
    <t>DZS5 Mi</t>
  </si>
  <si>
    <t>DZS6 Zn</t>
  </si>
  <si>
    <t>DZS6 Cu</t>
  </si>
  <si>
    <t>DZS6 Mi</t>
  </si>
  <si>
    <t>DZ1-B Zn</t>
  </si>
  <si>
    <t>DZ1-B Cu</t>
  </si>
  <si>
    <t>DZ1-B Mi</t>
  </si>
  <si>
    <t>DZ1-B Rl</t>
  </si>
  <si>
    <t>DZ2-B Zn</t>
  </si>
  <si>
    <t>DZ2-B Cu</t>
  </si>
  <si>
    <t>DZ2-B Mi</t>
  </si>
  <si>
    <t>DZ2-B Rl</t>
  </si>
  <si>
    <t>DZ3-B Zn</t>
  </si>
  <si>
    <t>DZ3-B Cu</t>
  </si>
  <si>
    <t>DZ3-B Mi</t>
  </si>
  <si>
    <t>DZ3-B Rl</t>
  </si>
  <si>
    <t>DZ4-B Zn</t>
  </si>
  <si>
    <t>DZ4-B Cu</t>
  </si>
  <si>
    <t>DZ4-B Mi</t>
  </si>
  <si>
    <t>DZ4-B Rl</t>
  </si>
  <si>
    <t>DZ5-B Zn</t>
  </si>
  <si>
    <t>DZ5-B Cu</t>
  </si>
  <si>
    <t>DZ5-B Mi</t>
  </si>
  <si>
    <t>DZ5-B Rl</t>
  </si>
  <si>
    <t>DZ6-B Zn</t>
  </si>
  <si>
    <t>DZ6-B Cu</t>
  </si>
  <si>
    <t>DZ6-B Mi</t>
  </si>
  <si>
    <t>DZ6-B Rl</t>
  </si>
  <si>
    <t>DZS1-B Zn</t>
  </si>
  <si>
    <t>DZS1-B Cu</t>
  </si>
  <si>
    <t>DZS1-B Mi</t>
  </si>
  <si>
    <t>DZS1-B Rl</t>
  </si>
  <si>
    <t xml:space="preserve">DZ1-E Cu </t>
  </si>
  <si>
    <t xml:space="preserve">DZ1-E Zn/Ni </t>
  </si>
  <si>
    <t>DZ1-P Zn/Pl</t>
  </si>
  <si>
    <t>DZ1-P Cu/Pl</t>
  </si>
  <si>
    <t>DZ1-P Mi/Pl</t>
  </si>
  <si>
    <t>DZ1-P Rl/Pl</t>
  </si>
  <si>
    <t>DZ2-P Zn/Pl</t>
  </si>
  <si>
    <t>DZ2-P Cu/Pl</t>
  </si>
  <si>
    <t>DZ2-P Mi/Pl</t>
  </si>
  <si>
    <t>DZ2-P Rl/Pl</t>
  </si>
  <si>
    <t>DZ3-P Zn/Pl</t>
  </si>
  <si>
    <t>DZ3-P Cu/Pl</t>
  </si>
  <si>
    <t>DZ3-P Mi/Pl</t>
  </si>
  <si>
    <t>DZ3-P Rl/Pl</t>
  </si>
  <si>
    <r>
      <t xml:space="preserve">72201 </t>
    </r>
    <r>
      <rPr>
        <sz val="13"/>
        <color rgb="FF00B0F0"/>
        <rFont val="Segoe UI"/>
        <family val="2"/>
        <charset val="204"/>
      </rPr>
      <t>01</t>
    </r>
  </si>
  <si>
    <r>
      <t xml:space="preserve">72202 </t>
    </r>
    <r>
      <rPr>
        <sz val="13"/>
        <color rgb="FF00B0F0"/>
        <rFont val="Segoe UI"/>
        <family val="2"/>
        <charset val="204"/>
      </rPr>
      <t>01</t>
    </r>
  </si>
  <si>
    <r>
      <t xml:space="preserve">72203 </t>
    </r>
    <r>
      <rPr>
        <sz val="13"/>
        <color rgb="FF00B0F0"/>
        <rFont val="Segoe UI"/>
        <family val="2"/>
        <charset val="204"/>
      </rPr>
      <t>01</t>
    </r>
  </si>
  <si>
    <r>
      <t xml:space="preserve">72204 </t>
    </r>
    <r>
      <rPr>
        <sz val="13"/>
        <color rgb="FF00B0F0"/>
        <rFont val="Segoe UI"/>
        <family val="2"/>
        <charset val="204"/>
      </rPr>
      <t>01</t>
    </r>
  </si>
  <si>
    <t>D100 Zn</t>
  </si>
  <si>
    <t>D100 Mi</t>
  </si>
  <si>
    <t>D125 Zn</t>
  </si>
  <si>
    <t>D125 Mi</t>
  </si>
  <si>
    <t>D160 Zn</t>
  </si>
  <si>
    <t>D160 Mi</t>
  </si>
  <si>
    <t>D250 Zn</t>
  </si>
  <si>
    <t>D250 Mi</t>
  </si>
  <si>
    <t>D400 Zn</t>
  </si>
  <si>
    <t>D400 Mi</t>
  </si>
  <si>
    <t>D</t>
  </si>
  <si>
    <r>
      <t xml:space="preserve">72201 </t>
    </r>
    <r>
      <rPr>
        <sz val="13"/>
        <color rgb="FFFF6600"/>
        <rFont val="Segoe UI"/>
        <family val="2"/>
        <charset val="204"/>
      </rPr>
      <t>04</t>
    </r>
  </si>
  <si>
    <r>
      <t xml:space="preserve">72202 </t>
    </r>
    <r>
      <rPr>
        <sz val="13"/>
        <color rgb="FFFF6600"/>
        <rFont val="Segoe UI"/>
        <family val="2"/>
        <charset val="204"/>
      </rPr>
      <t>04</t>
    </r>
  </si>
  <si>
    <r>
      <t xml:space="preserve">72203 </t>
    </r>
    <r>
      <rPr>
        <sz val="13"/>
        <color rgb="FFFF6600"/>
        <rFont val="Segoe UI"/>
        <family val="2"/>
        <charset val="204"/>
      </rPr>
      <t>04</t>
    </r>
  </si>
  <si>
    <r>
      <t xml:space="preserve">72204 </t>
    </r>
    <r>
      <rPr>
        <sz val="13"/>
        <color rgb="FFFF6600"/>
        <rFont val="Segoe UI"/>
        <family val="2"/>
        <charset val="204"/>
      </rPr>
      <t>04</t>
    </r>
  </si>
  <si>
    <t xml:space="preserve">                 - представлений різної довжини</t>
  </si>
  <si>
    <t xml:space="preserve">                 - призначений для кріплення прута струмовідводу D6-10 на фасаді будівлі</t>
  </si>
  <si>
    <t>DS100 Zn</t>
  </si>
  <si>
    <t>DS100 Mi</t>
  </si>
  <si>
    <t>DS400 Zn</t>
  </si>
  <si>
    <t>DS400 Mi</t>
  </si>
  <si>
    <t>DS250 Zn</t>
  </si>
  <si>
    <t>DS250 Mi</t>
  </si>
  <si>
    <t>DS160 Mi</t>
  </si>
  <si>
    <t>DS160 Zn</t>
  </si>
  <si>
    <t>DS125 Mi</t>
  </si>
  <si>
    <t>DS125 Zn</t>
  </si>
  <si>
    <t>DSB160 Zn</t>
  </si>
  <si>
    <t>DSB160 Mi</t>
  </si>
  <si>
    <t>DSB250 Zn</t>
  </si>
  <si>
    <t>DSB250 Mi</t>
  </si>
  <si>
    <t>DSB400 Zn</t>
  </si>
  <si>
    <t>DSB400 Mi</t>
  </si>
  <si>
    <t>DK Zn</t>
  </si>
  <si>
    <t>DK Mi</t>
  </si>
  <si>
    <t>DE100 Mi/Cu</t>
  </si>
  <si>
    <t>DE140 Mi/Cu</t>
  </si>
  <si>
    <t>DE170 Mi/Cu</t>
  </si>
  <si>
    <t>DE220 Mi/Cu</t>
  </si>
  <si>
    <t>MC</t>
  </si>
  <si>
    <t>Z</t>
  </si>
  <si>
    <t>M</t>
  </si>
  <si>
    <t>DP100 Zn/Pl</t>
  </si>
  <si>
    <t>R</t>
  </si>
  <si>
    <t>DP140 Zn/Pl</t>
  </si>
  <si>
    <t>DP170 Zn/Pl</t>
  </si>
  <si>
    <t>DP220 Zn/Pl</t>
  </si>
  <si>
    <t>DR160 Zn</t>
  </si>
  <si>
    <t>DR160 Mi</t>
  </si>
  <si>
    <t>DR250 Zn</t>
  </si>
  <si>
    <t>DR250 Mi</t>
  </si>
  <si>
    <t>DV160 Zn</t>
  </si>
  <si>
    <t>DV160 Mi</t>
  </si>
  <si>
    <t>DV250 Zn</t>
  </si>
  <si>
    <t>DV250 Mi</t>
  </si>
  <si>
    <t>Evgen Zn</t>
  </si>
  <si>
    <t>Evgen Mi</t>
  </si>
  <si>
    <t>Evgen B Zn</t>
  </si>
  <si>
    <t>Evgen B Mi</t>
  </si>
  <si>
    <t>Evgen BS Zn</t>
  </si>
  <si>
    <t>Evgen BS Mi</t>
  </si>
  <si>
    <t>Тримач смуги B30 з різьбою М8 (Н30)</t>
  </si>
  <si>
    <t>Тримач смуги B40-50 з різьбою М8 (Н30)</t>
  </si>
  <si>
    <t>DIP Pl</t>
  </si>
  <si>
    <t>P</t>
  </si>
  <si>
    <t>Kubus2-M6 Pl</t>
  </si>
  <si>
    <t>Kubus2-M8 Pl</t>
  </si>
  <si>
    <t>Kubus4-M6 Pl</t>
  </si>
  <si>
    <t>Kubus4-M8 Pl</t>
  </si>
  <si>
    <t>DY10 Zn</t>
  </si>
  <si>
    <t>DY10 Cu</t>
  </si>
  <si>
    <t>DY10 Mi</t>
  </si>
  <si>
    <t>DY15 Zn</t>
  </si>
  <si>
    <t>DY15 Cu</t>
  </si>
  <si>
    <t>DY15 Mi</t>
  </si>
  <si>
    <t>DY10-B Zn</t>
  </si>
  <si>
    <t>DY10-B Cu</t>
  </si>
  <si>
    <t>DY10-B Mi</t>
  </si>
  <si>
    <t>DY15-B Cu</t>
  </si>
  <si>
    <t>DY15-B Zn</t>
  </si>
  <si>
    <t>DY15-B Mi</t>
  </si>
  <si>
    <t>DY-E Zn/Ni</t>
  </si>
  <si>
    <t>DE100 Zn/Ni</t>
  </si>
  <si>
    <t>DE140 Zn/Ni</t>
  </si>
  <si>
    <t>DE170 Zn/Ni</t>
  </si>
  <si>
    <t>DE220 Zn/Ni</t>
  </si>
  <si>
    <t>DY-E Cu</t>
  </si>
  <si>
    <t>DY-P Zn/Pl</t>
  </si>
  <si>
    <t>DY-P Cu/Pl</t>
  </si>
  <si>
    <t>DY-P Mi/Pl</t>
  </si>
  <si>
    <t>DY-P Rl/Pl</t>
  </si>
  <si>
    <t>DYN Cu</t>
  </si>
  <si>
    <t>DYN Ni</t>
  </si>
  <si>
    <t>N</t>
  </si>
  <si>
    <t>DYN-E Cu</t>
  </si>
  <si>
    <t>DYN-E Ni</t>
  </si>
  <si>
    <t>DYN-P Cu/Pl</t>
  </si>
  <si>
    <t>DYN-P Ni/Pl</t>
  </si>
  <si>
    <t>NP</t>
  </si>
  <si>
    <t>DT10 Zn</t>
  </si>
  <si>
    <t>DT10 Cu</t>
  </si>
  <si>
    <t>DT10 Mi</t>
  </si>
  <si>
    <t>DT15 Zn</t>
  </si>
  <si>
    <t>DT15 Cu</t>
  </si>
  <si>
    <t>DT15 Mi</t>
  </si>
  <si>
    <t>DT10-B Zn</t>
  </si>
  <si>
    <t>DT10-B Rl</t>
  </si>
  <si>
    <t>DT10-B Mi</t>
  </si>
  <si>
    <t>DT10-B Cu</t>
  </si>
  <si>
    <t>DT15-B Zn</t>
  </si>
  <si>
    <t>DT15-B Cu</t>
  </si>
  <si>
    <t>DT15-B Mi</t>
  </si>
  <si>
    <t>DT15-B Rl</t>
  </si>
  <si>
    <t>DT-E Cu</t>
  </si>
  <si>
    <t>DT-E Zn/Ni</t>
  </si>
  <si>
    <t>DT-P Zn/Pl</t>
  </si>
  <si>
    <t>DT-P Cu/Pl</t>
  </si>
  <si>
    <t>DT-P Mi/Pl</t>
  </si>
  <si>
    <t>DT-P Rl/Pl</t>
  </si>
  <si>
    <t>DI Zn</t>
  </si>
  <si>
    <t>DI Cu</t>
  </si>
  <si>
    <t>DI Mi</t>
  </si>
  <si>
    <t>DI-B Zn</t>
  </si>
  <si>
    <t>DI-B Cu</t>
  </si>
  <si>
    <t>DI-B Mi</t>
  </si>
  <si>
    <t>DI-B Rl</t>
  </si>
  <si>
    <t>EasyLock Cu</t>
  </si>
  <si>
    <t>EasyLock Ni</t>
  </si>
  <si>
    <t>Універсальний тримач прута DR8 Easylock</t>
  </si>
  <si>
    <t>EL Cap Cu</t>
  </si>
  <si>
    <t>EL Cap Ni</t>
  </si>
  <si>
    <t>Кришка на тримач EasyLock</t>
  </si>
  <si>
    <t xml:space="preserve">DC2 Zn </t>
  </si>
  <si>
    <t>DC2 Cu</t>
  </si>
  <si>
    <t>DC2 Mi</t>
  </si>
  <si>
    <t xml:space="preserve">DC3 Zn </t>
  </si>
  <si>
    <t>DC3 Cu</t>
  </si>
  <si>
    <t>DC3 Mi</t>
  </si>
  <si>
    <t xml:space="preserve">DC2-B Zn </t>
  </si>
  <si>
    <t>DC2-B Cu</t>
  </si>
  <si>
    <t>DC2-B Mi</t>
  </si>
  <si>
    <t>DC2-B Rl</t>
  </si>
  <si>
    <t xml:space="preserve">DC3-B Zn </t>
  </si>
  <si>
    <t>DC3-B Cu</t>
  </si>
  <si>
    <t>DC3-B Mi</t>
  </si>
  <si>
    <t>DC3-B Rl</t>
  </si>
  <si>
    <t xml:space="preserve">DC2-E Zn/Ni </t>
  </si>
  <si>
    <t>DC2-E Cu</t>
  </si>
  <si>
    <t>DC3-E Cu</t>
  </si>
  <si>
    <t xml:space="preserve">DC3-E Zn/Ni </t>
  </si>
  <si>
    <t>DC2-P Zn/Pl</t>
  </si>
  <si>
    <t>DC2-P Cu/Pl</t>
  </si>
  <si>
    <t>DC2-P Mi/Pl</t>
  </si>
  <si>
    <t>DC2-P Rl/Pl</t>
  </si>
  <si>
    <t>DC3-P Zn/Pl</t>
  </si>
  <si>
    <t>DC3-P Cu/Pl</t>
  </si>
  <si>
    <t>DC3-P Mi/Pl</t>
  </si>
  <si>
    <t>DC3-P Rl/Pl</t>
  </si>
  <si>
    <t>DHI135 Zn</t>
  </si>
  <si>
    <t>DHI135 Cu</t>
  </si>
  <si>
    <t>DHI135 Mi</t>
  </si>
  <si>
    <t>DHI135 Rl</t>
  </si>
  <si>
    <t>DHI400 Zn</t>
  </si>
  <si>
    <t>DHI400 Cu</t>
  </si>
  <si>
    <t>DHI400 Mi</t>
  </si>
  <si>
    <t>DHI400 Rl</t>
  </si>
  <si>
    <t>DHI600 Zn</t>
  </si>
  <si>
    <t>DHI600 Cu</t>
  </si>
  <si>
    <t>DHI600 Mi</t>
  </si>
  <si>
    <t>DHI600 Rl</t>
  </si>
  <si>
    <t>DHU75 Zn</t>
  </si>
  <si>
    <t>DHU135 Zn</t>
  </si>
  <si>
    <t>DHU135 Cu</t>
  </si>
  <si>
    <t>DHU75 Cu</t>
  </si>
  <si>
    <t>DHU75 Mi</t>
  </si>
  <si>
    <t>DHU75 Rl</t>
  </si>
  <si>
    <t>DHU135 Mi</t>
  </si>
  <si>
    <t>DHU135 Rl</t>
  </si>
  <si>
    <t>DH5 Zn</t>
  </si>
  <si>
    <t>DH5 Cu</t>
  </si>
  <si>
    <t>DH5 Mi</t>
  </si>
  <si>
    <t>DH5 Rl</t>
  </si>
  <si>
    <t>DH10 Zn</t>
  </si>
  <si>
    <t>DH10 Cu</t>
  </si>
  <si>
    <t>DH10 Mi</t>
  </si>
  <si>
    <t>DH10 Rl</t>
  </si>
  <si>
    <t>DH-E Cu</t>
  </si>
  <si>
    <t>DH-E Zn/Ni</t>
  </si>
  <si>
    <t>DH-P Zn/Pl</t>
  </si>
  <si>
    <t>DH-P Cu/Pl</t>
  </si>
  <si>
    <t>DJ-P Cu/Pl</t>
  </si>
  <si>
    <t>Zen-S C Pl/Zn</t>
  </si>
  <si>
    <t>Zen-SB A Pl/Zn</t>
  </si>
  <si>
    <t>Zen-S C Pl/Mi</t>
  </si>
  <si>
    <t>Zen-S C Pl/Cu</t>
  </si>
  <si>
    <t>Zen-SB A Pl/Cu</t>
  </si>
  <si>
    <t>Zen-SB A Pl/Mi</t>
  </si>
  <si>
    <t>Zen-S A Pl/Zn</t>
  </si>
  <si>
    <t>Zen-S A Pl/Cu</t>
  </si>
  <si>
    <t>Zen-S A Pl/Mi</t>
  </si>
  <si>
    <t>Zen-SB С Pl/Zn</t>
  </si>
  <si>
    <t>Zen-SB С Pl/Cu</t>
  </si>
  <si>
    <t>Zen-SB С Pl/Mi</t>
  </si>
  <si>
    <t>Тримач смуги B30 покрівельний Zen з бетоном закритий</t>
  </si>
  <si>
    <t>Тримач смуги B30 покрівельний Zen порожній</t>
  </si>
  <si>
    <t>Тримач смуги B40-50 покрівельний Zen з бетоном закритий</t>
  </si>
  <si>
    <t>Тримач смуги B40-50 покрівельний Zen порожній</t>
  </si>
  <si>
    <t>PZ</t>
  </si>
  <si>
    <t>PC</t>
  </si>
  <si>
    <t>Zen-IB C PL/Zn</t>
  </si>
  <si>
    <t>Zen-IB C PL/Cu</t>
  </si>
  <si>
    <t>Zen-IB C PL/Mi</t>
  </si>
  <si>
    <t>Zen-IB C PL/Rl</t>
  </si>
  <si>
    <t>Zen-IB A PL/Zn</t>
  </si>
  <si>
    <t>Zen-IB A PL/Cu</t>
  </si>
  <si>
    <t>Zen-IB A PL/Mi</t>
  </si>
  <si>
    <t>Zen-IB A PL/Rl</t>
  </si>
  <si>
    <t>PR</t>
  </si>
  <si>
    <t>Кришка під тримач TopFix/Zen</t>
  </si>
  <si>
    <t>T/Z Cap Pl</t>
  </si>
  <si>
    <t>TopFix C Pl</t>
  </si>
  <si>
    <t>TopFix A Pl</t>
  </si>
  <si>
    <t>Zen C Pl</t>
  </si>
  <si>
    <t>Zen A Pl</t>
  </si>
  <si>
    <t>Zen-P C Pl</t>
  </si>
  <si>
    <t>Zen-P A Pl</t>
  </si>
  <si>
    <t>DQ Pl</t>
  </si>
  <si>
    <t>O</t>
  </si>
  <si>
    <t>Стрічка для кріплення на мембранної покрівлі</t>
  </si>
  <si>
    <t>Стрічка для кріплення на бітумної покрівлі</t>
  </si>
  <si>
    <t>DMZ Zn</t>
  </si>
  <si>
    <t>DMZ Cu</t>
  </si>
  <si>
    <t>DMZ Mi</t>
  </si>
  <si>
    <t>DMZ Rl</t>
  </si>
  <si>
    <t>DB Zn</t>
  </si>
  <si>
    <t>DB Cu</t>
  </si>
  <si>
    <t>DB Mi</t>
  </si>
  <si>
    <t>DB Rl</t>
  </si>
  <si>
    <t>DBS Zn</t>
  </si>
  <si>
    <t>DBS Cu</t>
  </si>
  <si>
    <t>DBS Mi</t>
  </si>
  <si>
    <t>DBS Rl</t>
  </si>
  <si>
    <t>Тримач смуги B30 на стіні</t>
  </si>
  <si>
    <t>Тримач смуги B40-50 на стіні</t>
  </si>
  <si>
    <t>Універсальний тримач прута DR6-8 на черепицю</t>
  </si>
  <si>
    <t>Універсальний тримач прута DR6-8 скручений на черепицю</t>
  </si>
  <si>
    <t>Універсальний тримач прута DR6-10 з болтами на черепицю</t>
  </si>
  <si>
    <t>Універсальний тримач прута DR6-10 скручений з болтами на черепицю</t>
  </si>
  <si>
    <t>Тримач прута DR8 на хвилеподібну покрівлю з Easylock</t>
  </si>
  <si>
    <t>Тримач прута DR6-8 під кутом на черепицю (H100/L100)</t>
  </si>
  <si>
    <t>Тримач прута DR6-8 під кутом на черепицю (H150/L100)</t>
  </si>
  <si>
    <t>Тримач прута DR6-8 під кутом на черепицю (H100/L330)</t>
  </si>
  <si>
    <t>Тримач прута DR6-8 під кутом на черепицю (H150/L330)</t>
  </si>
  <si>
    <t>Тримач прута DR6-8 під кутом на черепицю (H100/L415)</t>
  </si>
  <si>
    <t>Тримач прута DR6-8 під кутом на черепицю (H150/L415)</t>
  </si>
  <si>
    <t>Тримач прута DR6-8 під кутом на черепицю скручений (H100/L100)</t>
  </si>
  <si>
    <t>Тримач прута DR6-8 під кутом на черепицю скручений (H150/L100)</t>
  </si>
  <si>
    <t>Тримач прута DR6-8 під кутом на черепицю скручений (H100/L330)</t>
  </si>
  <si>
    <t>Тримач прута DR6-8 під кутом на черепицю скручений (H150/L330)</t>
  </si>
  <si>
    <t>Тримач прута DR6-8 під кутом на черепицю скручений (H100/L415)</t>
  </si>
  <si>
    <t>Тримач прута DR6-8 під кутом на черепицю скручений (H150/L415)</t>
  </si>
  <si>
    <t>Тримач прута DR6-10 під кутом на черепицю з болтами (H100/L100)</t>
  </si>
  <si>
    <t>Тримач прута DR6-10 під кутом на черепицю з болтами (H150/L100)</t>
  </si>
  <si>
    <t>Тримач прута DR6-10 під кутом на черепицю з болтами (H100/L330)</t>
  </si>
  <si>
    <t>Тримач прута DR6-10 під кутом на черепицю з болтами (H150/L330)</t>
  </si>
  <si>
    <t>Тримач прута DR6-10 під кутом на черепицю з болтами (H100/L415)</t>
  </si>
  <si>
    <t>Тримач прута DR6-10 під кутом на черепицю з болтами (H150/L415)</t>
  </si>
  <si>
    <t>Тримач прута DR8 під кутом на черепицю з Easylock (L330)</t>
  </si>
  <si>
    <t>Тримач прута DR8 під кутом на черепицю з Easylock (L415)</t>
  </si>
  <si>
    <t>Тримач прута DR6-10 під кутом на черепицю скручений з болтами (H100/L100)</t>
  </si>
  <si>
    <t>Тримач прута DR6-10 під кутом на черепицю скручений з болтами (H150/L100)</t>
  </si>
  <si>
    <t>Тримач прута DR6-10 під кутом на черепицю скручений з болтами (H100/L330)</t>
  </si>
  <si>
    <t>Тримач прута DR6-10 під кутом на черепицю скручений з болтами (H150/L330)</t>
  </si>
  <si>
    <t>Тримач прута DR6-10 під кутом на черепицю скручений з болтами (H100/L415)</t>
  </si>
  <si>
    <t>Тримач прута DR6-10 під кутом на черепицю скручений з болтами (H150/L415)</t>
  </si>
  <si>
    <t>DBU Zn</t>
  </si>
  <si>
    <t>DBU Cu</t>
  </si>
  <si>
    <t>DBU Mi</t>
  </si>
  <si>
    <t>Тримач смуги B40-50 універсальний з фіксуючим болтом</t>
  </si>
  <si>
    <t>DA Zn</t>
  </si>
  <si>
    <t>DA Cu</t>
  </si>
  <si>
    <t>DA Mi</t>
  </si>
  <si>
    <t>DA Ni</t>
  </si>
  <si>
    <t>DA Rl</t>
  </si>
  <si>
    <t>DA-B Zn</t>
  </si>
  <si>
    <t>DA-B Cu</t>
  </si>
  <si>
    <t>DA-B Mi</t>
  </si>
  <si>
    <t>DA-B Ni</t>
  </si>
  <si>
    <t>DA-B Rl</t>
  </si>
  <si>
    <t>Тримач-перемичка прута DR8-10 з 1-м отвором</t>
  </si>
  <si>
    <t>Тримач-перемичка прута DR8-10 з 1-м отвором з болтом М8/35</t>
  </si>
  <si>
    <t>DO Zn</t>
  </si>
  <si>
    <t>DO Cu</t>
  </si>
  <si>
    <t>DO Mi</t>
  </si>
  <si>
    <t>DO Ni</t>
  </si>
  <si>
    <t>DO Rl</t>
  </si>
  <si>
    <t>Тримач-перемичка прута DR6-8 з 2-ма отворами</t>
  </si>
  <si>
    <t>Покрівельний бетонний тримач кабельних лотків</t>
  </si>
  <si>
    <t>OB80 Zn</t>
  </si>
  <si>
    <t>OB80 Cu</t>
  </si>
  <si>
    <t>OB80 Ni</t>
  </si>
  <si>
    <t>OB80 Rl</t>
  </si>
  <si>
    <t>OB80 Ni/Zn</t>
  </si>
  <si>
    <t>OB80 Cu/Mi</t>
  </si>
  <si>
    <t>CM</t>
  </si>
  <si>
    <t>NZ</t>
  </si>
  <si>
    <t>OB160 Zn</t>
  </si>
  <si>
    <t>OB160 Cu</t>
  </si>
  <si>
    <t>OB160 Ni</t>
  </si>
  <si>
    <t>OB160 Rl</t>
  </si>
  <si>
    <t>OB160 Cu/Mi</t>
  </si>
  <si>
    <t>OB160 Ni/Zn</t>
  </si>
  <si>
    <t>OB360 Zn</t>
  </si>
  <si>
    <t>OB360 Cu</t>
  </si>
  <si>
    <t>OB360 Ni</t>
  </si>
  <si>
    <t>OB360 Rl</t>
  </si>
  <si>
    <t>OB360 Cu/Mi</t>
  </si>
  <si>
    <t>OB360 Ni/Zn</t>
  </si>
  <si>
    <t>OB80-E Cu</t>
  </si>
  <si>
    <t>OB80-E Ni</t>
  </si>
  <si>
    <t>OB80-E Zn/Ni</t>
  </si>
  <si>
    <t>Обойма універсальна для прута DR6-10 на водостічній трубі (D80)</t>
  </si>
  <si>
    <t>Обойма універсальна для прута DR6-10 на водостічній трубі (D160)</t>
  </si>
  <si>
    <t>Обойма універсальна для прута DR6-10 на водостічній трубі (D360)</t>
  </si>
  <si>
    <t>Обойма універсальна для прута DR8 на водостічній трубі з Easylock (D80)</t>
  </si>
  <si>
    <t>OB160-E Cu</t>
  </si>
  <si>
    <t>OB160-E Ni</t>
  </si>
  <si>
    <t>OB160-E Zn/Ni</t>
  </si>
  <si>
    <t>Обойма універсальна для прута DR8 на водостічній трубі з Easylock (D160)</t>
  </si>
  <si>
    <t>OB360-E Cu</t>
  </si>
  <si>
    <t>OB360-E Ni</t>
  </si>
  <si>
    <t>OB360-E Zn/Ni</t>
  </si>
  <si>
    <t>Обойма універсальна для прута DR8 на водостічній трубі з Easylock (D360)</t>
  </si>
  <si>
    <t>OB80-P Zn/Pl</t>
  </si>
  <si>
    <t>OB80-P Cu/Pl</t>
  </si>
  <si>
    <t>OB80-P Ni/Pl</t>
  </si>
  <si>
    <t>OB80-P Rl/Pl</t>
  </si>
  <si>
    <t>OB160-P Zn/Pl</t>
  </si>
  <si>
    <t>OB160-P Cu/Pl</t>
  </si>
  <si>
    <t>OB160-P Ni/Pl</t>
  </si>
  <si>
    <t>OB160-P Rl/Pl</t>
  </si>
  <si>
    <t>OB360-P Zn/Pl</t>
  </si>
  <si>
    <t>OB360-P Cu/Pl</t>
  </si>
  <si>
    <t>OB360-P Ni/Pl</t>
  </si>
  <si>
    <t>OB360-P Rl/Pl</t>
  </si>
  <si>
    <t>Обойма універсальна для прута DR8-10 на водостічній трубі з пластиком (D80)</t>
  </si>
  <si>
    <t>Обойма універсальна для прута DR8-10 на водостічній трубі з пластиком (D160)</t>
  </si>
  <si>
    <t>Обойма універсальна для прута DR8-10 на водостічній трубі з пластиком (D360)</t>
  </si>
  <si>
    <t>Vika80 Zn</t>
  </si>
  <si>
    <t>Vika80 Cu</t>
  </si>
  <si>
    <t>Vika80 Ni</t>
  </si>
  <si>
    <t>Vika80 Cu/Mi</t>
  </si>
  <si>
    <t>Vika80 Ni/Zn</t>
  </si>
  <si>
    <t>Хомут заземлення для водостічних труб (D80)</t>
  </si>
  <si>
    <t>Vika160 Zn</t>
  </si>
  <si>
    <t>Vika160 Cu</t>
  </si>
  <si>
    <t>Vika160 Ni</t>
  </si>
  <si>
    <t>Vika160 Cu/Mi</t>
  </si>
  <si>
    <t>Vika160 Ni/Zn</t>
  </si>
  <si>
    <t>Хомут заземлення для водостічних труб (D160)</t>
  </si>
  <si>
    <t>Evgen Cu</t>
  </si>
  <si>
    <t>Evgen B Cu</t>
  </si>
  <si>
    <t>Evgen BS Cu</t>
  </si>
  <si>
    <t>DFA Zn</t>
  </si>
  <si>
    <t>DFA Cu</t>
  </si>
  <si>
    <t>DFA Mi</t>
  </si>
  <si>
    <t>DFA Zn/Ni</t>
  </si>
  <si>
    <t>DF S Zn</t>
  </si>
  <si>
    <t>DF S Cu</t>
  </si>
  <si>
    <t>DF SB Zn</t>
  </si>
  <si>
    <t>DF SB Cu</t>
  </si>
  <si>
    <t>DF S Mi</t>
  </si>
  <si>
    <t>DF SB Mi</t>
  </si>
  <si>
    <t>DF-P Zn/Pl</t>
  </si>
  <si>
    <t>DF-P Cu/Pl</t>
  </si>
  <si>
    <t>DF-P Mi/Pl</t>
  </si>
  <si>
    <t>DFT Zn</t>
  </si>
  <si>
    <t>DFT Cu</t>
  </si>
  <si>
    <t>DFT Mi</t>
  </si>
  <si>
    <t>DFX Zn</t>
  </si>
  <si>
    <t>DFX Cu</t>
  </si>
  <si>
    <t>DFX Mi</t>
  </si>
  <si>
    <t>DFX Al/Zn</t>
  </si>
  <si>
    <t>Тримач прута DR8-10 на фальцевій покрівлі</t>
  </si>
  <si>
    <t>Тримач смуги В30 на фальцевій покрівлі</t>
  </si>
  <si>
    <t>Тримач смуги В40-50 на фальцевій покрівлі</t>
  </si>
  <si>
    <t>Тримач прута DR8-10 на фальцевій покрівлі універсальний</t>
  </si>
  <si>
    <t>Тримач прута DR6-10 на фальцевій покрівлі</t>
  </si>
  <si>
    <t>M15 Al</t>
  </si>
  <si>
    <t>M20 Al</t>
  </si>
  <si>
    <t>M25 Al</t>
  </si>
  <si>
    <t>M30 Al</t>
  </si>
  <si>
    <t>M35 Al</t>
  </si>
  <si>
    <t>M40 Al</t>
  </si>
  <si>
    <t xml:space="preserve">Блискавкоприймач звужений (H1500) </t>
  </si>
  <si>
    <t xml:space="preserve">Блискавкоприймач звужений (H2000) </t>
  </si>
  <si>
    <t xml:space="preserve">Блискавкоприймач звужений (H2500) </t>
  </si>
  <si>
    <t xml:space="preserve">Блискавкоприймач звужений (H3000) </t>
  </si>
  <si>
    <t xml:space="preserve">Блискавкоприймач звужений (H3500) </t>
  </si>
  <si>
    <t xml:space="preserve">Блискавкоприймач звужений (H4000) </t>
  </si>
  <si>
    <t>A</t>
  </si>
  <si>
    <t>MO15 Al</t>
  </si>
  <si>
    <t>MO15 Cu</t>
  </si>
  <si>
    <t>MO10 Al</t>
  </si>
  <si>
    <t>MO10 Cu</t>
  </si>
  <si>
    <t>MO20 Al</t>
  </si>
  <si>
    <t>MO20 Cu</t>
  </si>
  <si>
    <t>MO25 Al</t>
  </si>
  <si>
    <t>MO25 Cu</t>
  </si>
  <si>
    <t>MO30 Al</t>
  </si>
  <si>
    <t>MO30 Cu</t>
  </si>
  <si>
    <t>MO35 Al</t>
  </si>
  <si>
    <t>MO35 Cu</t>
  </si>
  <si>
    <t>MO40 Al</t>
  </si>
  <si>
    <t>MO40 Cu</t>
  </si>
  <si>
    <t>MO45 Al</t>
  </si>
  <si>
    <t>MO45 Cu</t>
  </si>
  <si>
    <t>MO50 Al</t>
  </si>
  <si>
    <t>MO50 Cu</t>
  </si>
  <si>
    <t>Блискавкоприймач з різьбою M16 (H1000)</t>
  </si>
  <si>
    <t>Блискавкоприймач з різьбою M16 (H1500)</t>
  </si>
  <si>
    <t>Блискавкоприймач з різьбою M16 (H2000)</t>
  </si>
  <si>
    <t>Блискавкоприймач з різьбою M16 (H2500)</t>
  </si>
  <si>
    <t>Блискавкоприймач з різьбою M16 (H3000)</t>
  </si>
  <si>
    <t>Блискавкоприймач з різьбою M16 (H3500)</t>
  </si>
  <si>
    <t>Блискавкоприймач з різьбою M16 (H4000)</t>
  </si>
  <si>
    <t>Блискавкоприймач з різьбою M16 (H4500)</t>
  </si>
  <si>
    <t>Блискавкоприймач з різьбою M16 (H5000)</t>
  </si>
  <si>
    <t>MA30 Cu</t>
  </si>
  <si>
    <t>MA30 Al</t>
  </si>
  <si>
    <t>MA40 Cu</t>
  </si>
  <si>
    <t>MA40 Al</t>
  </si>
  <si>
    <t>MA50 Cu</t>
  </si>
  <si>
    <t>MA50 Al</t>
  </si>
  <si>
    <t>MA60 Cu</t>
  </si>
  <si>
    <t>MA60 Al</t>
  </si>
  <si>
    <t>MA70 Cu</t>
  </si>
  <si>
    <t>MA70 Al</t>
  </si>
  <si>
    <t>MA80 Cu</t>
  </si>
  <si>
    <t>MA80 Al</t>
  </si>
  <si>
    <t>MAG30 Cu</t>
  </si>
  <si>
    <t>MAG30 Ni</t>
  </si>
  <si>
    <t>MAG40 Cu</t>
  </si>
  <si>
    <t>MAG40 Ni</t>
  </si>
  <si>
    <t>MAG50 Cu</t>
  </si>
  <si>
    <t>MAG50 Ni</t>
  </si>
  <si>
    <t>MAG60 Cu</t>
  </si>
  <si>
    <t>MAG60 Ni</t>
  </si>
  <si>
    <t>MAG70 Cu</t>
  </si>
  <si>
    <t>MAG70 Ni</t>
  </si>
  <si>
    <t>MAG80 Cu</t>
  </si>
  <si>
    <t>MAG80 Ni</t>
  </si>
  <si>
    <t>Мачта під активний блискавкоприймач (H3000)</t>
  </si>
  <si>
    <t>Мачта під активний блискавкоприймач (H4000)</t>
  </si>
  <si>
    <t>Мачта під активний блискавкоприймач (H5000)</t>
  </si>
  <si>
    <t>Мачта під активний блискавкоприймач (H6000)</t>
  </si>
  <si>
    <t>Мачта під активний блискавкоприймач (H7000)</t>
  </si>
  <si>
    <t>Мачта під активний блискавкоприймач (H8000)</t>
  </si>
  <si>
    <t>MZA30 Ot</t>
  </si>
  <si>
    <t>DW Ot</t>
  </si>
  <si>
    <t>QM Ot</t>
  </si>
  <si>
    <t>QR Ot</t>
  </si>
  <si>
    <t>MZA40 Ot</t>
  </si>
  <si>
    <t>MZA50 Ot</t>
  </si>
  <si>
    <t>MZA60 Ot</t>
  </si>
  <si>
    <t>MZA70 Ot</t>
  </si>
  <si>
    <t>MZA80 Ot</t>
  </si>
  <si>
    <t>Мачта з ізольованим струмовідводом (H3000)</t>
  </si>
  <si>
    <t>Мачта з ізольованим струмовідводом (H4000)</t>
  </si>
  <si>
    <t>Мачта з ізольованим струмовідводом (H5000)</t>
  </si>
  <si>
    <t>Мачта з ізольованим струмовідводом (H6000)</t>
  </si>
  <si>
    <t>Мачта з ізольованим струмовідводом (H7000)</t>
  </si>
  <si>
    <t>Мачта з ізольованим струмовідводом (H8000)</t>
  </si>
  <si>
    <t>MOL10 Cu</t>
  </si>
  <si>
    <t>MOL15 Cu</t>
  </si>
  <si>
    <t>MOL20 Cu</t>
  </si>
  <si>
    <t>MOL25 Cu</t>
  </si>
  <si>
    <t>MOL30 Cu</t>
  </si>
  <si>
    <t>MOL35 Cu</t>
  </si>
  <si>
    <t>MOL40 Cu</t>
  </si>
  <si>
    <t xml:space="preserve">Блискавкоприймач на стіні, комплект (H1500) </t>
  </si>
  <si>
    <t xml:space="preserve">Блискавкоприймач на стіні, комплект (H1000) </t>
  </si>
  <si>
    <t xml:space="preserve">Блискавкоприймач на стіні, комплект (H2000) </t>
  </si>
  <si>
    <t xml:space="preserve">Блискавкоприймач на стіні, комплект (H2500) </t>
  </si>
  <si>
    <t xml:space="preserve">Блискавкоприймач на стіні, комплект (H3000) </t>
  </si>
  <si>
    <t xml:space="preserve">Блискавкоприймач на стіні, комплект (H3500) </t>
  </si>
  <si>
    <t xml:space="preserve">Блискавкоприймач на стіні, комплект (H4000) </t>
  </si>
  <si>
    <t>MOL10 Al</t>
  </si>
  <si>
    <t>MOL15 Al</t>
  </si>
  <si>
    <t>MOL20 Al</t>
  </si>
  <si>
    <t>MOL25 Al</t>
  </si>
  <si>
    <t>MOL30 Al</t>
  </si>
  <si>
    <t>MOL35 Al</t>
  </si>
  <si>
    <t>MOL40 Al</t>
  </si>
  <si>
    <t>MC10 Cu</t>
  </si>
  <si>
    <t>Блискавкоприймач на бетонній основі (H1000)</t>
  </si>
  <si>
    <t>MC10 Al</t>
  </si>
  <si>
    <t>MC20 Cu</t>
  </si>
  <si>
    <t>MC20 Al</t>
  </si>
  <si>
    <t>MC30 Cu</t>
  </si>
  <si>
    <t>MC30 Al</t>
  </si>
  <si>
    <t>MC40 Cu</t>
  </si>
  <si>
    <t>MC40 Al</t>
  </si>
  <si>
    <t>Блискавкоприймач на бетонній основі (H2000)</t>
  </si>
  <si>
    <t>Блискавкоприймач на бетонній основі (H3000)</t>
  </si>
  <si>
    <t>Блискавкоприймач на бетонній основі (H4000)</t>
  </si>
  <si>
    <t>MM10 Zn/Al</t>
  </si>
  <si>
    <t>MM10 Mi/Cu</t>
  </si>
  <si>
    <t>MM20 Zn/Al</t>
  </si>
  <si>
    <t>MM20 Mi/Cu</t>
  </si>
  <si>
    <t>MM30 Zn/Al</t>
  </si>
  <si>
    <t>MM30 Mi/Cu</t>
  </si>
  <si>
    <t>MM40 Zn/Al</t>
  </si>
  <si>
    <t>MM40 Mi/Cu</t>
  </si>
  <si>
    <t>Блискавкоприймач на металевій основі (H1000)</t>
  </si>
  <si>
    <t>Блискавкоприймач на металевій основі (H2000)</t>
  </si>
  <si>
    <t>Блискавкоприймач на металевій основі (H3000)</t>
  </si>
  <si>
    <t>Блискавкоприймач на металевій основі (H4000)</t>
  </si>
  <si>
    <t>MGR25 Cu</t>
  </si>
  <si>
    <t>MGR25 Ni</t>
  </si>
  <si>
    <t>MGR35 Cu</t>
  </si>
  <si>
    <t>MGR35 Ni</t>
  </si>
  <si>
    <t>MGR45 Cu</t>
  </si>
  <si>
    <t>MGR45 Ni</t>
  </si>
  <si>
    <t>MGR60 Cu</t>
  </si>
  <si>
    <t>MGR60 Ni</t>
  </si>
  <si>
    <t>Активний блискавкоприймач Gromostar 25</t>
  </si>
  <si>
    <t>Активний блискавкоприймач Gromostar 35</t>
  </si>
  <si>
    <t>Активний блискавкоприймач Gromostar 45</t>
  </si>
  <si>
    <t>Активний блискавкоприймач Gromostar 60</t>
  </si>
  <si>
    <t>MKM30 Zn/Al</t>
  </si>
  <si>
    <t>MKM30 Mi/Cu</t>
  </si>
  <si>
    <t>MKM40 Zn/Al</t>
  </si>
  <si>
    <t>MKM40 Mi/Cu</t>
  </si>
  <si>
    <t>MKM50 Zn/Al</t>
  </si>
  <si>
    <t>MKM50 Mi/Cu</t>
  </si>
  <si>
    <t>MKM60 Zn/Al</t>
  </si>
  <si>
    <t>MKM60 Mi/Cu</t>
  </si>
  <si>
    <t>MKM70 Zn/Al</t>
  </si>
  <si>
    <t>MKM70 Mi/Cu</t>
  </si>
  <si>
    <t>MKM80 Zn/Al</t>
  </si>
  <si>
    <t>MKM80 Mi/Cu</t>
  </si>
  <si>
    <t>MKM90 Zn/Al</t>
  </si>
  <si>
    <t>MKM90 Mi/Cu</t>
  </si>
  <si>
    <t>ZA</t>
  </si>
  <si>
    <t>MKG30 Zn/Ni</t>
  </si>
  <si>
    <t>MKG30 Mi/Cu</t>
  </si>
  <si>
    <t>Блискавкоприймач під активку на металевій основі (H3000)</t>
  </si>
  <si>
    <t>Блискавкоприймач під активку на металевій основі (H4000)</t>
  </si>
  <si>
    <t>Блискавкоприймач під активку на металевій основі (H5000)</t>
  </si>
  <si>
    <t>Блискавкоприймач під активку на металевій основі (H6000)</t>
  </si>
  <si>
    <t>Блискавкоприймач під активку на металевій основі (H7000)</t>
  </si>
  <si>
    <t>MKG40 Zn/Ni</t>
  </si>
  <si>
    <t>MKG40 Mi/Cu</t>
  </si>
  <si>
    <t>MKG50 Zn/Ni</t>
  </si>
  <si>
    <t>MKG50 Mi/Cu</t>
  </si>
  <si>
    <t>MKG60 Zn/Ni</t>
  </si>
  <si>
    <t>MKG60 Mi/Cu</t>
  </si>
  <si>
    <t>MKG70 Zn/Ni</t>
  </si>
  <si>
    <t>MKG70 Mi/Cu</t>
  </si>
  <si>
    <t>MZC30 Ot</t>
  </si>
  <si>
    <t>MZC40 Ot</t>
  </si>
  <si>
    <t>MZC50 Ot</t>
  </si>
  <si>
    <t>MZC60 Ot</t>
  </si>
  <si>
    <t>MZC70 Ot</t>
  </si>
  <si>
    <t>MZC80 Ot</t>
  </si>
  <si>
    <t>Блискавкоприймач з ізольованим струмовідводом на потрійній бетонній основі (H3000)</t>
  </si>
  <si>
    <t>Блискавкоприймач з ізольованим струмовідводом на потрійній бетонній основі (H4000)</t>
  </si>
  <si>
    <t>Блискавкоприймач з ізольованим струмовідводом на потрійній бетонній основі (H5000)</t>
  </si>
  <si>
    <t>Блискавкоприймач з ізольованим струмовідводом на потрійній бетонній основі (H6000)</t>
  </si>
  <si>
    <t>Блискавкоприймач з ізольованим струмовідводом на потрійній бетонній основі (H7000)</t>
  </si>
  <si>
    <t>Блискавкоприймач з ізольованим струмовідводом на потрійній бетонній основі (H8000)</t>
  </si>
  <si>
    <t>MCC30 Zn/Al</t>
  </si>
  <si>
    <t>MCC30 Mi/Cu</t>
  </si>
  <si>
    <t>MCC40 Zn/Al</t>
  </si>
  <si>
    <t>MCC40 Mi/Cu</t>
  </si>
  <si>
    <t>MCC50 Zn/Al</t>
  </si>
  <si>
    <t>MCC50 Mi/Cu</t>
  </si>
  <si>
    <t>MCC60 Zn/Al</t>
  </si>
  <si>
    <t>MCC60 Mi/Cu</t>
  </si>
  <si>
    <t>MCC70 Zn/Al</t>
  </si>
  <si>
    <t>MCC70 Mi/Cu</t>
  </si>
  <si>
    <t>MCC80 Zn/Al</t>
  </si>
  <si>
    <t>MCC80 Mi/Cu</t>
  </si>
  <si>
    <t>MCC90 Zn/Al</t>
  </si>
  <si>
    <t>MCC90 Mi/Cu</t>
  </si>
  <si>
    <t>MCG30 Zn/Ni</t>
  </si>
  <si>
    <t>MCG30 Mi/Cu</t>
  </si>
  <si>
    <t>Блискавкоприймач під активку на потрійній бетонній основі (H3000)</t>
  </si>
  <si>
    <t>MCG40 Zn/Ni</t>
  </si>
  <si>
    <t>MCG40 Mi/Cu</t>
  </si>
  <si>
    <t>MCG50 Zn/Ni</t>
  </si>
  <si>
    <t>MCG50 Mi/Cu</t>
  </si>
  <si>
    <t>MCG60 Zn/Ni</t>
  </si>
  <si>
    <t>MCG60 Mi/Cu</t>
  </si>
  <si>
    <t>MCG70 Zn/Ni</t>
  </si>
  <si>
    <t>MCG70 Mi/Cu</t>
  </si>
  <si>
    <t>Блискавкоприймач під активку на потрійній бетонній основі (H4000)</t>
  </si>
  <si>
    <t>Блискавкоприймач під активку на потрійній бетонній основі (H5000)</t>
  </si>
  <si>
    <t>Блискавкоприймач під активку на потрійній бетонній основі (H6000)</t>
  </si>
  <si>
    <t>Блискавкоприймач під активку на потрійній бетонній основі (H7000)</t>
  </si>
  <si>
    <t>DML1 Zn</t>
  </si>
  <si>
    <t>DML2 Zn</t>
  </si>
  <si>
    <t>DML1 Mi</t>
  </si>
  <si>
    <t>DML2 Mi</t>
  </si>
  <si>
    <t>DML3 Zn</t>
  </si>
  <si>
    <t>DML3 Mi</t>
  </si>
  <si>
    <t>DML4 Zn</t>
  </si>
  <si>
    <t>DML4 Mi</t>
  </si>
  <si>
    <t>DML5 Zn</t>
  </si>
  <si>
    <t>DML5 Mi</t>
  </si>
  <si>
    <t>DML6 Zn</t>
  </si>
  <si>
    <t>DML6 Mi</t>
  </si>
  <si>
    <t>DML7 Zn</t>
  </si>
  <si>
    <t>DML7 Mi</t>
  </si>
  <si>
    <t>DML8 Zn</t>
  </si>
  <si>
    <t>DML8 Mi</t>
  </si>
  <si>
    <t xml:space="preserve">Тримач блискавкоприймача D16 (L100) </t>
  </si>
  <si>
    <t xml:space="preserve">Тримач блискавкоприймача D16 (L150) </t>
  </si>
  <si>
    <t xml:space="preserve">Тримач блискавкоприймача D16 (L200) </t>
  </si>
  <si>
    <t xml:space="preserve">Тримач блискавкоприймача D22 (L150) </t>
  </si>
  <si>
    <t xml:space="preserve">Тримач блискавкоприймача D22 (L100) </t>
  </si>
  <si>
    <t xml:space="preserve">Тримач блискавкоприймача D22 (L200) </t>
  </si>
  <si>
    <t xml:space="preserve">Тримач блискавкоприймача D16 (L250) </t>
  </si>
  <si>
    <t xml:space="preserve">Тримач блискавкоприймача D22 (L250) </t>
  </si>
  <si>
    <t>OM80 Zn</t>
  </si>
  <si>
    <t>OM80 Cu</t>
  </si>
  <si>
    <t>OM80 Ni/Zn</t>
  </si>
  <si>
    <t>OM80 Cu/Mi</t>
  </si>
  <si>
    <t xml:space="preserve">Тримач блискавкоприймача на трубі (D80) </t>
  </si>
  <si>
    <t xml:space="preserve">Тримач блискавкоприймача на трубі (D160) </t>
  </si>
  <si>
    <t>OM160 Zn</t>
  </si>
  <si>
    <t>OM160 Cu</t>
  </si>
  <si>
    <t>OM160 Cu/Mi</t>
  </si>
  <si>
    <t>OM160 Ni/Zn</t>
  </si>
  <si>
    <t>OM360 Zn</t>
  </si>
  <si>
    <t>OM360 Cu</t>
  </si>
  <si>
    <t>OM360 Cu/Mi</t>
  </si>
  <si>
    <t>OM360 Ni/Zn</t>
  </si>
  <si>
    <t xml:space="preserve">Тримач блискавкоприймача на трубі (D360) </t>
  </si>
  <si>
    <t>DM Zn</t>
  </si>
  <si>
    <t>DM Cu</t>
  </si>
  <si>
    <t>DM Mi</t>
  </si>
  <si>
    <t>Тримач блискавкоприймача на стіні</t>
  </si>
  <si>
    <t>DOM Zn</t>
  </si>
  <si>
    <t>DOM Mi</t>
  </si>
  <si>
    <t>Тримач блискавкоприймача на подвійний обоймі</t>
  </si>
  <si>
    <t>DOMA32 Zn</t>
  </si>
  <si>
    <t>DOMA32 Mi</t>
  </si>
  <si>
    <t>DOMA52 Zn</t>
  </si>
  <si>
    <t>DOMA52 Mi</t>
  </si>
  <si>
    <t>Тримач мачти D32 на подвійний обоймі</t>
  </si>
  <si>
    <t>Тримач мачти D52 на подвійний обоймі</t>
  </si>
  <si>
    <t>OZ80 Zn</t>
  </si>
  <si>
    <t>OZ80 Ni/Zn</t>
  </si>
  <si>
    <t>OZ80 Cu/Mi</t>
  </si>
  <si>
    <t>OZ160 Zn</t>
  </si>
  <si>
    <t>OZ160 Ni/Zn</t>
  </si>
  <si>
    <t>OZ160 Cu/Mi</t>
  </si>
  <si>
    <t>OZ360 Zn</t>
  </si>
  <si>
    <t>OZ360 Ni/Zn</t>
  </si>
  <si>
    <t>OZ360 Cu/Mi</t>
  </si>
  <si>
    <t>Обойма подвійна для водостічних труб (D80)</t>
  </si>
  <si>
    <t>Обойма подвійна для водостічних труб (D160)</t>
  </si>
  <si>
    <t>Обойма подвійна для водостічних труб (D360)</t>
  </si>
  <si>
    <t>DMV30 Zn</t>
  </si>
  <si>
    <t>DMV30 Mi</t>
  </si>
  <si>
    <t>DMV31 Zn</t>
  </si>
  <si>
    <t>DMV31 Mi</t>
  </si>
  <si>
    <t>DMV45 Zn</t>
  </si>
  <si>
    <t>DMV45 Mi</t>
  </si>
  <si>
    <t>DMV46 Zn</t>
  </si>
  <si>
    <t>DMV46 Mi</t>
  </si>
  <si>
    <t>Тримач блискавкоприймача V-подібний D16 (L300)</t>
  </si>
  <si>
    <t>Тримач блискавкоприймача V-подібний D22 (L300)</t>
  </si>
  <si>
    <t>Тримач блискавкоприймача V-подібний D16 (L450)</t>
  </si>
  <si>
    <t>Тримач блискавкоприймача V-подібний D22 (L450)</t>
  </si>
  <si>
    <t>DMW30 Zn</t>
  </si>
  <si>
    <t>DMW30 Mi</t>
  </si>
  <si>
    <t>DMW45 Zn</t>
  </si>
  <si>
    <t>DMW45 Mi</t>
  </si>
  <si>
    <t>DMW60 Zn</t>
  </si>
  <si>
    <t>DMW60 Mi</t>
  </si>
  <si>
    <t>Тримач мачти W-подібний D52 (L300)</t>
  </si>
  <si>
    <t>Тримач мачти W-подібний D52 (L450)</t>
  </si>
  <si>
    <t>Тримач мачти W-подібний D52 (L600)</t>
  </si>
  <si>
    <t>DMA1 Zn</t>
  </si>
  <si>
    <t>DMA1 Mi</t>
  </si>
  <si>
    <t>DMA2 Zn</t>
  </si>
  <si>
    <t>DMA2 Mi</t>
  </si>
  <si>
    <t>DMA3 Zn</t>
  </si>
  <si>
    <t>DMA3 Mi</t>
  </si>
  <si>
    <t>DMA4 Zn</t>
  </si>
  <si>
    <t>DMA4 Mi</t>
  </si>
  <si>
    <t>Тримач мачти D32 (L100)</t>
  </si>
  <si>
    <t>Тримач мачти D32 (L300)</t>
  </si>
  <si>
    <t>Тримач мачти D52 (L300)</t>
  </si>
  <si>
    <t>Тримач мачти D52 (L100)</t>
  </si>
  <si>
    <t>DMR30 Zn</t>
  </si>
  <si>
    <t>DMR30 Mi</t>
  </si>
  <si>
    <t>DMR45 Zn</t>
  </si>
  <si>
    <t>DMR45 Mi</t>
  </si>
  <si>
    <t>DMR60 Zn</t>
  </si>
  <si>
    <t>DMR60 Mi</t>
  </si>
  <si>
    <t>Тримач мачти R-подібний D52 (L300)</t>
  </si>
  <si>
    <t>Тримач мачти R-подібний D52 (L450)</t>
  </si>
  <si>
    <t>Тримач мачти R-подібний D52 (L600)</t>
  </si>
  <si>
    <t>Ізоляційна штанга M8 (L500)</t>
  </si>
  <si>
    <t>Ізоляційна штанга M16 (L500)</t>
  </si>
  <si>
    <t>Ізоляційна штанга M8 (L750)</t>
  </si>
  <si>
    <t>Ізоляційна штанга M16 (L750)</t>
  </si>
  <si>
    <t>Ізоляційна штанга M8 (L1000)</t>
  </si>
  <si>
    <t>Ізоляційна штанга M16 (L1000)</t>
  </si>
  <si>
    <t>IZD80 Zn</t>
  </si>
  <si>
    <t>IZD80 Mi</t>
  </si>
  <si>
    <t>Тримач ізоляційної штанги на стіні</t>
  </si>
  <si>
    <t>IZK100 Zn</t>
  </si>
  <si>
    <t>IZK200 Zn</t>
  </si>
  <si>
    <t>IZK200 Mi</t>
  </si>
  <si>
    <t>Тримач ізоляційної штанги на металоконструкції (A100)</t>
  </si>
  <si>
    <t>Тримач ізоляційної штанги на металоконструкції (A200)</t>
  </si>
  <si>
    <t>IZK100 Mi</t>
  </si>
  <si>
    <t>MTM Zn</t>
  </si>
  <si>
    <t>MTM Mi</t>
  </si>
  <si>
    <t>Металева основа під блискавкоприймач</t>
  </si>
  <si>
    <t>PM Zn</t>
  </si>
  <si>
    <t>Металева основа під мачту</t>
  </si>
  <si>
    <t>PM Mi</t>
  </si>
  <si>
    <t>RC Zn</t>
  </si>
  <si>
    <t>RC Mi</t>
  </si>
  <si>
    <t>RC-MAX Zn</t>
  </si>
  <si>
    <t>RC-MAX Mi</t>
  </si>
  <si>
    <t>Металева основа блискавкоприймача D40-50 розбірна</t>
  </si>
  <si>
    <t>Металева основа MAX блискавкоприймача D40-50 розбірна</t>
  </si>
  <si>
    <t>KN Zn</t>
  </si>
  <si>
    <t>KN Mi</t>
  </si>
  <si>
    <t>Комплект для вирівнювання рівня блискавкоприймача</t>
  </si>
  <si>
    <t>KN3 Zn</t>
  </si>
  <si>
    <t>Комплект для вирівнювання рівня блискавкоприймача на тринозі</t>
  </si>
  <si>
    <t xml:space="preserve">KN3 Mi </t>
  </si>
  <si>
    <t>CNM19-M</t>
  </si>
  <si>
    <t>CNM19-S</t>
  </si>
  <si>
    <t>CNM19-H</t>
  </si>
  <si>
    <t>CNM36-S</t>
  </si>
  <si>
    <t>CNM36-M</t>
  </si>
  <si>
    <t>CNM36-H</t>
  </si>
  <si>
    <t>Бетонна основа для блискавкоприймача, основна (W19)</t>
  </si>
  <si>
    <t>Бетонна основа для блискавкоприймача (W19)</t>
  </si>
  <si>
    <t>Бетонна основа для блискавкоприймача, прохідна (W19)</t>
  </si>
  <si>
    <t>Бетонна основа для блискавкоприймача, основна (W36)</t>
  </si>
  <si>
    <t>Бетонна основа для блискавкоприймача (W36)</t>
  </si>
  <si>
    <t>Бетонна основа для блискавкоприймача, прохідна (W36)</t>
  </si>
  <si>
    <t>FM19</t>
  </si>
  <si>
    <t>FM36</t>
  </si>
  <si>
    <t>Підкладка під бетону основу (A500)</t>
  </si>
  <si>
    <t>Підкладка під бетону основу (A380)</t>
  </si>
  <si>
    <t>NM Zn</t>
  </si>
  <si>
    <t>NM Mi</t>
  </si>
  <si>
    <t>Наконечник блискавкоприймача</t>
  </si>
  <si>
    <t>MV10 Zn/Al</t>
  </si>
  <si>
    <t>ZZ</t>
  </si>
  <si>
    <t>MTM HZn</t>
  </si>
  <si>
    <t>PM HZn</t>
  </si>
  <si>
    <t>RC HZn</t>
  </si>
  <si>
    <t>RC-MAX HZn</t>
  </si>
  <si>
    <t>MV10 Mi/Cu</t>
  </si>
  <si>
    <t>Блискавкоприймач коньковий кутовий (Н1000)</t>
  </si>
  <si>
    <t>Блискавкоприймач коньковий регульований (Н1000)</t>
  </si>
  <si>
    <t>MV2-10 Zn/Al</t>
  </si>
  <si>
    <t>MV2-10 Mi/Cu</t>
  </si>
  <si>
    <t>MV2-15 Zn/Al</t>
  </si>
  <si>
    <t>MV2-15 Mi/Cu</t>
  </si>
  <si>
    <t>MV2-20 Zn/Al</t>
  </si>
  <si>
    <t>MV2-20 Mi/Cu</t>
  </si>
  <si>
    <t>MV2-25 Zn/Al</t>
  </si>
  <si>
    <t>MV2-25 Mi/Cu</t>
  </si>
  <si>
    <t>MV2-30 Zn/Al</t>
  </si>
  <si>
    <t>MV2-30 Mi/Cu</t>
  </si>
  <si>
    <t>Блискавкоприймач коньковий подвійний кутовий (Н1000)</t>
  </si>
  <si>
    <t>Блискавкоприймач коньковий подвійний кутовий (Н1500)</t>
  </si>
  <si>
    <t>Блискавкоприймач коньковий подвійний кутовий (Н2000)</t>
  </si>
  <si>
    <t>Блискавкоприймач коньковий подвійний кутовий (Н2500)</t>
  </si>
  <si>
    <t>Блискавкоприймач коньковий подвійний кутовий (Н3000)</t>
  </si>
  <si>
    <t>MQ2-10 Zn/Al</t>
  </si>
  <si>
    <t>MQ2-10 Mi/Cu</t>
  </si>
  <si>
    <t>MQ2-15 Zn/Al</t>
  </si>
  <si>
    <t>MQ2-15 Mi/Cu</t>
  </si>
  <si>
    <t>MQ2-20 Zn/Al</t>
  </si>
  <si>
    <t>MQ2-20 Mi/Cu</t>
  </si>
  <si>
    <t>MQ2-25 Zn/Al</t>
  </si>
  <si>
    <t>MQ2-25 Mi/Cu</t>
  </si>
  <si>
    <t>MQ2-30 Zn/Al</t>
  </si>
  <si>
    <t>MQ2-30 Mi/Cu</t>
  </si>
  <si>
    <t>Блискавкоприймач коньковий подвійний регульований (Н1000)</t>
  </si>
  <si>
    <t>Блискавкоприймач коньковий подвійний регульований (Н1500)</t>
  </si>
  <si>
    <t>Блискавкоприймач коньковий подвійний регульований (Н2000)</t>
  </si>
  <si>
    <t>Блискавкоприймач коньковий подвійний регульований (Н2500)</t>
  </si>
  <si>
    <t>Блискавкоприймач коньковий подвійний регульований (Н3000)</t>
  </si>
  <si>
    <t>MC5-8 Zn/Ni</t>
  </si>
  <si>
    <t>MC5-9 Zn/Ni</t>
  </si>
  <si>
    <t>MC5-10 Zn/Ni</t>
  </si>
  <si>
    <t>MC5-11 Zn/Ni</t>
  </si>
  <si>
    <t>MC5-12 Zn/Ni</t>
  </si>
  <si>
    <t>Блискавкоприймач на бетонних підставах (H8000)</t>
  </si>
  <si>
    <t>Блискавкоприймач на бетонних підставах (H9000)</t>
  </si>
  <si>
    <t>Блискавкоприймач на бетонних підставах (H10000)</t>
  </si>
  <si>
    <t>Блискавкоприймач на бетонних підставах (H11000)</t>
  </si>
  <si>
    <t>Блискавкоприймач на бетонних підставах (H12000)</t>
  </si>
  <si>
    <t>MC5-13 Zn/Ni</t>
  </si>
  <si>
    <t>MC5-14 Zn/Ni</t>
  </si>
  <si>
    <t>Блискавкоприймач на бетонних підставах (H13000)</t>
  </si>
  <si>
    <t>Блискавкоприймач на бетонних підставах (H14000)</t>
  </si>
  <si>
    <t>MAT10 Rl</t>
  </si>
  <si>
    <t>MAT10 HZn</t>
  </si>
  <si>
    <t>MAT11 Rl</t>
  </si>
  <si>
    <t>MAT11 HZn</t>
  </si>
  <si>
    <t>MAT12 Rl</t>
  </si>
  <si>
    <t>MAT12 HZn</t>
  </si>
  <si>
    <t>MAT13 Rl</t>
  </si>
  <si>
    <t>MAT13 HZn</t>
  </si>
  <si>
    <t>MAT14 Rl</t>
  </si>
  <si>
    <t>MAT14 HZn</t>
  </si>
  <si>
    <t>MAT15 Rl</t>
  </si>
  <si>
    <t>MAT15 HZn</t>
  </si>
  <si>
    <t>MAT16 Rl</t>
  </si>
  <si>
    <t>MAT16 HZn</t>
  </si>
  <si>
    <t>MAT17 Rl</t>
  </si>
  <si>
    <t>MAT17 HZn</t>
  </si>
  <si>
    <t>MAT18 Rl</t>
  </si>
  <si>
    <t>MAT18 HZn</t>
  </si>
  <si>
    <t>Блискавкоприймач збірний (Н10000)</t>
  </si>
  <si>
    <t>Блискавкоприймач збірний (Н11000)</t>
  </si>
  <si>
    <t>Блискавкоприймач збірний (Н12000)</t>
  </si>
  <si>
    <t>Блискавкоприймач збірний (Н13000)</t>
  </si>
  <si>
    <t>Блискавкоприймач збірний (Н14000)</t>
  </si>
  <si>
    <t>Блискавкоприймач збірний (Н15000)</t>
  </si>
  <si>
    <t>Блискавкоприймач збірний (Н16000)</t>
  </si>
  <si>
    <t>Блискавкоприймач збірний (Н17000)</t>
  </si>
  <si>
    <t>Блискавкоприймач збірний (Н18000)</t>
  </si>
  <si>
    <t>ZM18</t>
  </si>
  <si>
    <t>ZM13</t>
  </si>
  <si>
    <t>Закладна під блискавкоприймач збірний (H1000)</t>
  </si>
  <si>
    <t>Закладна під блискавкоприймач збірний (H1500)</t>
  </si>
  <si>
    <t>ZC</t>
  </si>
  <si>
    <t>Затискач прута DR16 хрестовий з 4 отворами з прутом DR16 (2 елемента)</t>
  </si>
  <si>
    <t>K4 Zn</t>
  </si>
  <si>
    <t>K4 Cu</t>
  </si>
  <si>
    <t>K4 Mi</t>
  </si>
  <si>
    <t>K4 Ni</t>
  </si>
  <si>
    <t>K4 HZn</t>
  </si>
  <si>
    <t>K4 Zn/Cu</t>
  </si>
  <si>
    <t>K4 Cu/Zn</t>
  </si>
  <si>
    <t>CZ</t>
  </si>
  <si>
    <t>Контрольний затискач прута DR6-10 з смугою</t>
  </si>
  <si>
    <r>
      <t xml:space="preserve">DG </t>
    </r>
    <r>
      <rPr>
        <sz val="12"/>
        <rFont val="Segoe UI"/>
        <family val="2"/>
        <charset val="204"/>
      </rPr>
      <t>Zn</t>
    </r>
  </si>
  <si>
    <r>
      <t xml:space="preserve">72101 </t>
    </r>
    <r>
      <rPr>
        <sz val="13"/>
        <color rgb="FF00B0F0"/>
        <rFont val="Segoe UI"/>
        <family val="2"/>
        <charset val="204"/>
      </rPr>
      <t>01</t>
    </r>
  </si>
  <si>
    <r>
      <t xml:space="preserve">72101 </t>
    </r>
    <r>
      <rPr>
        <sz val="13"/>
        <color rgb="FFC0504D"/>
        <rFont val="Segoe UI"/>
        <family val="2"/>
        <charset val="204"/>
      </rPr>
      <t>02</t>
    </r>
  </si>
  <si>
    <r>
      <t xml:space="preserve">72101 </t>
    </r>
    <r>
      <rPr>
        <sz val="13"/>
        <color rgb="FFF79646"/>
        <rFont val="Segoe UI"/>
        <family val="2"/>
        <charset val="204"/>
      </rPr>
      <t>04</t>
    </r>
  </si>
  <si>
    <t>Болт</t>
  </si>
  <si>
    <t>М6/20</t>
  </si>
  <si>
    <t xml:space="preserve">                 - призначений для кріплення прута струмовідводу D6-8 на черепичної покрівлі</t>
  </si>
  <si>
    <t xml:space="preserve">          УНІВЕРСАЛЬНИЙ ТРИМАЧ ПРУТА DR6-8 НА ЧЕРЕПИЦЮ</t>
  </si>
  <si>
    <t>SX Zn</t>
  </si>
  <si>
    <t>SX Mi</t>
  </si>
  <si>
    <t>Затискач крестовий з 4 отворами,  прут DR16-20 - прут DR8-10</t>
  </si>
  <si>
    <t>SX HZn</t>
  </si>
  <si>
    <t>Adapt Zn</t>
  </si>
  <si>
    <t>Adapt Cu</t>
  </si>
  <si>
    <t>Adapt Mi</t>
  </si>
  <si>
    <t>Adapt Ni</t>
  </si>
  <si>
    <t>Adapt-MAX Zn</t>
  </si>
  <si>
    <t>Adapt-MAX Cu</t>
  </si>
  <si>
    <t>Adapt-MAX Mi</t>
  </si>
  <si>
    <t>Adapt-MAX Ni</t>
  </si>
  <si>
    <t>Adapt-MAX HZn</t>
  </si>
  <si>
    <t>Затискач універсальний Adapt, прут DR8 - прут DR8</t>
  </si>
  <si>
    <t>Затискач універсальний Adapt, прут DR8-10 - прут DR8-10</t>
  </si>
  <si>
    <t>Reckap Zn</t>
  </si>
  <si>
    <t>Reckap Cu</t>
  </si>
  <si>
    <t>Reckap Mi</t>
  </si>
  <si>
    <t>Reckap Ni</t>
  </si>
  <si>
    <t>Reckap HZn</t>
  </si>
  <si>
    <t>SOZ Cu</t>
  </si>
  <si>
    <t>SOZ Zn/Al</t>
  </si>
  <si>
    <t>Маркувальне з'єднання</t>
  </si>
  <si>
    <t>SLong Zn</t>
  </si>
  <si>
    <t>Slong-MAX Zn</t>
  </si>
  <si>
    <t>SLong Cu</t>
  </si>
  <si>
    <t>SLong Mi</t>
  </si>
  <si>
    <t>SLong Ni</t>
  </si>
  <si>
    <t>SLong HZn</t>
  </si>
  <si>
    <t>Slong-MAX HZn</t>
  </si>
  <si>
    <t>Slong-MAX Ni</t>
  </si>
  <si>
    <t>Slong-MAX Mi</t>
  </si>
  <si>
    <t>Slong-MAX Cu</t>
  </si>
  <si>
    <t>Затискач поздовжній з фіксуючими болтами, прут DR6-8 - прут DR6-8</t>
  </si>
  <si>
    <t>Затискач поздовжній з фіксуючими болтами, прут DR10 - прут DR10</t>
  </si>
  <si>
    <t>S8 Zn</t>
  </si>
  <si>
    <t>S8 Cu</t>
  </si>
  <si>
    <t>S8 Mi</t>
  </si>
  <si>
    <t>S8 Ni</t>
  </si>
  <si>
    <t>S8 HZn</t>
  </si>
  <si>
    <t>S8 Zn/Cu</t>
  </si>
  <si>
    <t>З'єднувач прут DR6-10 - полоса B30 (2 елемента)</t>
  </si>
  <si>
    <t>З'єднувач полоса B30 - полоса B30 (2 елемента)</t>
  </si>
  <si>
    <t>З'єднувач полоса B40-50 - полоса B40-50 (2 елемента)</t>
  </si>
  <si>
    <t>Затискач хрестовий з 4 отворами, прут DR6-8 - прут DR6-8 (2 елемента)</t>
  </si>
  <si>
    <t>Затискач хрестовий з 4 отворами, прут DR10 - прут DR10 (2 елемента)</t>
  </si>
  <si>
    <t>Затискач універсальний, прут DR6-10 - прут DR6-10 (3 елемента)</t>
  </si>
  <si>
    <t>S-20 Zn</t>
  </si>
  <si>
    <t>S-20 Cu</t>
  </si>
  <si>
    <t>S-20 Mi</t>
  </si>
  <si>
    <t>S-20 Ni</t>
  </si>
  <si>
    <t>S-20 HZn</t>
  </si>
  <si>
    <t>S-30 Zn</t>
  </si>
  <si>
    <t>S-30 Cu</t>
  </si>
  <si>
    <t>S-30 Mi</t>
  </si>
  <si>
    <t>S-30 Ni</t>
  </si>
  <si>
    <t>SU Zn</t>
  </si>
  <si>
    <t>SU Cu</t>
  </si>
  <si>
    <t>SU Mi</t>
  </si>
  <si>
    <t>SU Ni</t>
  </si>
  <si>
    <t>SU HZn</t>
  </si>
  <si>
    <t>SU Zn/Cu</t>
  </si>
  <si>
    <t>SB Zn</t>
  </si>
  <si>
    <t>SB Cu</t>
  </si>
  <si>
    <t>SB Mi</t>
  </si>
  <si>
    <t>SB Ni</t>
  </si>
  <si>
    <t>SB HZn</t>
  </si>
  <si>
    <t>SB-S Zn</t>
  </si>
  <si>
    <t>SB-S Cu</t>
  </si>
  <si>
    <t>SB-S Mi</t>
  </si>
  <si>
    <t>SB-S Ni</t>
  </si>
  <si>
    <t>SB-S HZn</t>
  </si>
  <si>
    <t>SUB Zn</t>
  </si>
  <si>
    <t>Затискач хрестовий з 4 отворами, прут DR6-10 - смуга В30 (2 елемента)</t>
  </si>
  <si>
    <t>Затискач хрестовий з 4 отворами, прут DR6-10 - смуга В40-50 (2 елемента)</t>
  </si>
  <si>
    <t>Затискач універсальний, прут DR6-10 - смуга B30 (3 елемента)</t>
  </si>
  <si>
    <t>Затискач універсальний, прут DR6-10 - смуга B40-50 (3 елемента)</t>
  </si>
  <si>
    <t>SUB Cu</t>
  </si>
  <si>
    <t>SUB Mi</t>
  </si>
  <si>
    <t>SUB Ni</t>
  </si>
  <si>
    <t>SUB HZn</t>
  </si>
  <si>
    <t>SUB Zn/Cu</t>
  </si>
  <si>
    <t>SUB Cu/Zn</t>
  </si>
  <si>
    <t>SUB-S Zn</t>
  </si>
  <si>
    <t>SUB-S Cu</t>
  </si>
  <si>
    <t>SUB-S Mi</t>
  </si>
  <si>
    <t>SUB-S Ni</t>
  </si>
  <si>
    <t>SUB-S HZn</t>
  </si>
  <si>
    <t>SUB-S Zn/Cu</t>
  </si>
  <si>
    <t>SUB-S Cu/Zn</t>
  </si>
  <si>
    <t>SBB Zn</t>
  </si>
  <si>
    <t>SBB Cu</t>
  </si>
  <si>
    <t>SBB Mi</t>
  </si>
  <si>
    <t>SBB Ni</t>
  </si>
  <si>
    <t>SBB HZn</t>
  </si>
  <si>
    <t>SBB-S Zn</t>
  </si>
  <si>
    <t>SBB-S Cu</t>
  </si>
  <si>
    <t>SBB-S Mi</t>
  </si>
  <si>
    <t>SBB-S Ni</t>
  </si>
  <si>
    <t>SBB-S HZn</t>
  </si>
  <si>
    <t>Затискач хрестовий з 4 отворами, смуга В30 - смуга В30 (2 елемента)</t>
  </si>
  <si>
    <t>Затискач хрестовий з 4 отворами, смуга В40-50 - смуга В40-50 (2 елемента)</t>
  </si>
  <si>
    <t>SUBB Zn</t>
  </si>
  <si>
    <t>SUBB Cu</t>
  </si>
  <si>
    <t>SUBB Mi</t>
  </si>
  <si>
    <t>SUBB HZn</t>
  </si>
  <si>
    <t>SUBB Ni</t>
  </si>
  <si>
    <t>SUBB Zn/Cu</t>
  </si>
  <si>
    <t>SUBB-S Zn</t>
  </si>
  <si>
    <t>SUBB-S Cu</t>
  </si>
  <si>
    <t>SUBB-S Mi</t>
  </si>
  <si>
    <t>SUBB-S Ni</t>
  </si>
  <si>
    <t>SUBB-S HZn</t>
  </si>
  <si>
    <t>SUBB-S Zn/Cu</t>
  </si>
  <si>
    <t>Затискач універсальний, смуга В30 - смуга B30 (3 елемента)</t>
  </si>
  <si>
    <t>Затискач універсальний, смуга В40-50 - смуга B40-50 (3 елемента)</t>
  </si>
  <si>
    <t>SM Zn</t>
  </si>
  <si>
    <t>SM Cu</t>
  </si>
  <si>
    <t>SM Mi</t>
  </si>
  <si>
    <t>SM Ni</t>
  </si>
  <si>
    <t>SM HZn</t>
  </si>
  <si>
    <t>Затискач хрестовий з 4 отворами, прут DR16 - прут DR6-10 (2 елемента)</t>
  </si>
  <si>
    <t>SUM Zn</t>
  </si>
  <si>
    <t>SUM Cu</t>
  </si>
  <si>
    <t>SUM Mi</t>
  </si>
  <si>
    <t>SUM Ni</t>
  </si>
  <si>
    <t>SUM HZn</t>
  </si>
  <si>
    <t>SUM Zn/Cu</t>
  </si>
  <si>
    <t>SUM Cu/Zn</t>
  </si>
  <si>
    <t>Затискач універсальний, прут DR16- прут DR6-10 (3 елемента)</t>
  </si>
  <si>
    <t>SMB Zn</t>
  </si>
  <si>
    <t>SMB Cu</t>
  </si>
  <si>
    <t>SMB Mi</t>
  </si>
  <si>
    <t>SMB Ni</t>
  </si>
  <si>
    <t>SMB HZn</t>
  </si>
  <si>
    <t>SUMB Zn</t>
  </si>
  <si>
    <t>SUMB Cu</t>
  </si>
  <si>
    <t>SUMB Mi</t>
  </si>
  <si>
    <t>SUMB Ni</t>
  </si>
  <si>
    <t>SUMB HZn</t>
  </si>
  <si>
    <t>SUMB Zn/Cu</t>
  </si>
  <si>
    <t>SUMB Cu/Zn</t>
  </si>
  <si>
    <t>Затискач хрестовий з 4 отворами, прут DR16 - смуга B30 (2 елемента)</t>
  </si>
  <si>
    <t>Затискач хрестовий з 4 отворами, прут DR16 - смуга B40-50 (2 елемента)</t>
  </si>
  <si>
    <t>Затискач універсальний, прут DR16 - смуга B30 (3 елемента)</t>
  </si>
  <si>
    <t>Затискач універсальний, прут DR16 - смуга B40-50 (3 елемента)</t>
  </si>
  <si>
    <t>SMM Zn</t>
  </si>
  <si>
    <t>SMM Cu</t>
  </si>
  <si>
    <t>SMM Mi</t>
  </si>
  <si>
    <t>SMM Ni</t>
  </si>
  <si>
    <t>SMM HZn</t>
  </si>
  <si>
    <t>SUMM Zn</t>
  </si>
  <si>
    <t>SUMM Cu</t>
  </si>
  <si>
    <t>SUMM Mi</t>
  </si>
  <si>
    <t>SUMM Ni</t>
  </si>
  <si>
    <t>SUMM HZn</t>
  </si>
  <si>
    <t>SUMM Zn/Cu</t>
  </si>
  <si>
    <t>Затискач універсальний, прут DR16 - прут DR16 (3 елемента)</t>
  </si>
  <si>
    <t>SP Zn</t>
  </si>
  <si>
    <t>SP Cu</t>
  </si>
  <si>
    <t>SP Mi</t>
  </si>
  <si>
    <t>SP Ni</t>
  </si>
  <si>
    <t>SP HZn</t>
  </si>
  <si>
    <t>SP-S Zn</t>
  </si>
  <si>
    <t>SP-S Cu</t>
  </si>
  <si>
    <t>SP-S Mi</t>
  </si>
  <si>
    <t>SP-S Ni</t>
  </si>
  <si>
    <t>SP-S HZn</t>
  </si>
  <si>
    <t>SPU Zn</t>
  </si>
  <si>
    <t>SPU Cu</t>
  </si>
  <si>
    <t>SPU Mi</t>
  </si>
  <si>
    <t>SPU Ni</t>
  </si>
  <si>
    <t>SPU HZn</t>
  </si>
  <si>
    <t>SPU-S Zn</t>
  </si>
  <si>
    <t>SPU-S Cu</t>
  </si>
  <si>
    <t>SPU-S Mi</t>
  </si>
  <si>
    <t>SPU-S Ni</t>
  </si>
  <si>
    <t>SPU-S HZn</t>
  </si>
  <si>
    <t>З'єднувач прут DR6-10 - полоса B30 (3 елемента)</t>
  </si>
  <si>
    <t>SPU Zn/Cu</t>
  </si>
  <si>
    <t>SPU Cu/Zn</t>
  </si>
  <si>
    <t>SPU-S Zn/Cu</t>
  </si>
  <si>
    <t>SPU-S Cu/Zn</t>
  </si>
  <si>
    <t>SPP Zn</t>
  </si>
  <si>
    <t>SPP Cu</t>
  </si>
  <si>
    <t>SPP Mi</t>
  </si>
  <si>
    <t>SPP Ni</t>
  </si>
  <si>
    <t>SPP HZn</t>
  </si>
  <si>
    <t>SPP-S Zn</t>
  </si>
  <si>
    <t>SPP-S Cu</t>
  </si>
  <si>
    <t>SPP-S Mi</t>
  </si>
  <si>
    <t>SPP-S Ni</t>
  </si>
  <si>
    <t>SPP-S HZn</t>
  </si>
  <si>
    <t>SPPU Zn</t>
  </si>
  <si>
    <t>SPPU Cu</t>
  </si>
  <si>
    <t>SPPU Mi</t>
  </si>
  <si>
    <t>SPPU Ni</t>
  </si>
  <si>
    <t>SPPU HZn</t>
  </si>
  <si>
    <t>SPPU Zn/Cu</t>
  </si>
  <si>
    <t>З'єднувач полоса B30 - полоса B30 (3 елемента)</t>
  </si>
  <si>
    <t>З'єднувач полоса B40-50 - полоса B40-50 (3 елемента)</t>
  </si>
  <si>
    <t>SPPU-S Zn</t>
  </si>
  <si>
    <t>SPPU-S Cu</t>
  </si>
  <si>
    <t>SPPU-S Mi</t>
  </si>
  <si>
    <t>SPPU-S Ni</t>
  </si>
  <si>
    <t>SPPU-S HZn</t>
  </si>
  <si>
    <t>SPPU-S Zn/Cu</t>
  </si>
  <si>
    <t>SPMU Zn</t>
  </si>
  <si>
    <t>SPMU Cu</t>
  </si>
  <si>
    <t>SPMU Mi</t>
  </si>
  <si>
    <t>SPMU Ni</t>
  </si>
  <si>
    <t>SPMU HZn</t>
  </si>
  <si>
    <t>SPMU Zn/Cu</t>
  </si>
  <si>
    <t>SPMU Cu/Zn</t>
  </si>
  <si>
    <t>З'єднувач прут DR16 - прут DR6-10 (3 елемента)</t>
  </si>
  <si>
    <t>SL Zn</t>
  </si>
  <si>
    <t>SL Cu</t>
  </si>
  <si>
    <t>SL Mi</t>
  </si>
  <si>
    <t>SL Ni</t>
  </si>
  <si>
    <t>SL HZn</t>
  </si>
  <si>
    <t>З'єднувач поздовжній прут DR8-10 - прут DR8-10 (2 елемента)</t>
  </si>
  <si>
    <t>SLU Zn</t>
  </si>
  <si>
    <t>SLU Cu</t>
  </si>
  <si>
    <t>SLU Mi</t>
  </si>
  <si>
    <t>SLU Ni</t>
  </si>
  <si>
    <t>SLU HZn</t>
  </si>
  <si>
    <t>SLU Zn/Cu</t>
  </si>
  <si>
    <t>З'єднувач поздовжній прут DR8-10 - прут DR8-10 (3 елемента)</t>
  </si>
  <si>
    <t>Заземлювач різьбовий D16, комплект (H3000)</t>
  </si>
  <si>
    <t>Заземлювач різьбовий D16, комплект (H4500)</t>
  </si>
  <si>
    <t>Заземлювач різьбовий D16, комплект (H6000)</t>
  </si>
  <si>
    <t>Заземлювач різьбовий D16, комплект (H7500)</t>
  </si>
  <si>
    <t>Заземлювач різьбовий D16, комплект (H9000)</t>
  </si>
  <si>
    <t>Заземлювач заклепувальний D20, комплект(H3000)</t>
  </si>
  <si>
    <t>Заземлювач заклепувальний D20, комплект(H4500)</t>
  </si>
  <si>
    <t>Заземлювач заклепувальний D20, комплект(H6000)</t>
  </si>
  <si>
    <t>Заземлювач заклепувальний D20, комплект(H7500)</t>
  </si>
  <si>
    <t>Заземлювач заклепувальний D20, комплект(H9000)</t>
  </si>
  <si>
    <t>Шпилька заземлення різьбова D16 (L1500)</t>
  </si>
  <si>
    <t>Шпилька заземлення загострена різьбова D16 (L1500)</t>
  </si>
  <si>
    <t>Шпилька заземлення загострена заклепувальна D20 (L1500)</t>
  </si>
  <si>
    <t>Шпилька заземлення заклепувальна D20 (L1500)</t>
  </si>
  <si>
    <t>FR Zn</t>
  </si>
  <si>
    <t>KSR-30 Zn</t>
  </si>
  <si>
    <t>KSR-30 Mi</t>
  </si>
  <si>
    <t>KSR-30 Ni</t>
  </si>
  <si>
    <t>KSR-30 HZn</t>
  </si>
  <si>
    <t>KSR-45 Zn</t>
  </si>
  <si>
    <t>KSR-45 Mi</t>
  </si>
  <si>
    <t>KSR-45 Ni</t>
  </si>
  <si>
    <t>KSR-45 HZn</t>
  </si>
  <si>
    <t>KSR-60 Zn</t>
  </si>
  <si>
    <t>KSR-60 Mi</t>
  </si>
  <si>
    <t>KSR-60 Ni</t>
  </si>
  <si>
    <t>KSR-60 HZn</t>
  </si>
  <si>
    <t>KSR-75 Zn</t>
  </si>
  <si>
    <t>KSR-75 Mi</t>
  </si>
  <si>
    <t>KSR-75 Ni</t>
  </si>
  <si>
    <t>KSR-75 HZn</t>
  </si>
  <si>
    <t>KSR-90 Zn</t>
  </si>
  <si>
    <t>KSR-90 Mi</t>
  </si>
  <si>
    <t>KSR-90 Ni</t>
  </si>
  <si>
    <t>KSR-90 HZn</t>
  </si>
  <si>
    <t>KSZ-30 Zn</t>
  </si>
  <si>
    <t>KSZ-30 Mi</t>
  </si>
  <si>
    <t>KSZ-30 Ni</t>
  </si>
  <si>
    <t>KSZ-30 HZn</t>
  </si>
  <si>
    <t>KSZ-45 Zn</t>
  </si>
  <si>
    <t>KSZ-45 Mi</t>
  </si>
  <si>
    <t>KSZ-45 Ni</t>
  </si>
  <si>
    <t>KSZ-45 HZn</t>
  </si>
  <si>
    <t>KSZ-60 Zn</t>
  </si>
  <si>
    <t>KSZ-60 Mi</t>
  </si>
  <si>
    <t>KSZ-60 Ni</t>
  </si>
  <si>
    <t>KSZ-60 HZn</t>
  </si>
  <si>
    <t>KSZ-75 Zn</t>
  </si>
  <si>
    <t>KSZ-75 Mi</t>
  </si>
  <si>
    <t>KSZ-75 Ni</t>
  </si>
  <si>
    <t>KSZ-75 HZn</t>
  </si>
  <si>
    <t>KSZ-90 Zn</t>
  </si>
  <si>
    <t>KSZ-90 Mi</t>
  </si>
  <si>
    <t>KSZ-90 Ni</t>
  </si>
  <si>
    <t>KSZ-90 HZn</t>
  </si>
  <si>
    <t>SR-A Zn</t>
  </si>
  <si>
    <t>SR-A Mi</t>
  </si>
  <si>
    <t>SR-A Ni</t>
  </si>
  <si>
    <t>SR-A HZn</t>
  </si>
  <si>
    <t>SR Zn</t>
  </si>
  <si>
    <t xml:space="preserve">SR Mi </t>
  </si>
  <si>
    <t>SR Ni</t>
  </si>
  <si>
    <t>SR HZn</t>
  </si>
  <si>
    <t>SZ-A Zn</t>
  </si>
  <si>
    <t>SZ-A Mi</t>
  </si>
  <si>
    <t>SZ-A Ni</t>
  </si>
  <si>
    <t>SZ-A HZn</t>
  </si>
  <si>
    <t>SZ Zn</t>
  </si>
  <si>
    <t>SZ Mi</t>
  </si>
  <si>
    <t>SZ Ni</t>
  </si>
  <si>
    <t>SZ HZn</t>
  </si>
  <si>
    <t>FR Mi</t>
  </si>
  <si>
    <t xml:space="preserve">З’єднувач шпільки заземлення різбової D16 з смугою B30 </t>
  </si>
  <si>
    <t>FR-S Zn</t>
  </si>
  <si>
    <t>FR-S Mi</t>
  </si>
  <si>
    <t>З’єднувач шпільки заземлення різбової D16 з смугою B40-50</t>
  </si>
  <si>
    <t>BR Zn</t>
  </si>
  <si>
    <t>Болт для забивання шпильки заземлення різбової D16</t>
  </si>
  <si>
    <t>GR Zn</t>
  </si>
  <si>
    <t>GR Mi</t>
  </si>
  <si>
    <t>З’єднувач для шпильок заземлення різьбових D16</t>
  </si>
  <si>
    <t>З’єднувач MAX для шпильок заземлення різьбових D16</t>
  </si>
  <si>
    <t>NR Zn</t>
  </si>
  <si>
    <t>Наконечник напрямний різьбовий D16</t>
  </si>
  <si>
    <t>NR Mi</t>
  </si>
  <si>
    <t>NZ Zn</t>
  </si>
  <si>
    <t>NZ Mi</t>
  </si>
  <si>
    <t>BZ Zn</t>
  </si>
  <si>
    <t>Наконечник напрямний заклепувальний D20</t>
  </si>
  <si>
    <t>Насадка для забивання шпильок заземлення заклепувальних D20</t>
  </si>
  <si>
    <t>SGR Zn</t>
  </si>
  <si>
    <t>SGR Mi</t>
  </si>
  <si>
    <t>SGR Ni</t>
  </si>
  <si>
    <t>SGR HZn</t>
  </si>
  <si>
    <t>SGZ Zn</t>
  </si>
  <si>
    <t>SGZ Mi</t>
  </si>
  <si>
    <t>SGZ Ni</t>
  </si>
  <si>
    <t>SGZ HZn</t>
  </si>
  <si>
    <t>Затискач шпильки заземлення D16 з смугою B40-50</t>
  </si>
  <si>
    <t>Затискач шпильки заземлення D20 з смугою B40-50</t>
  </si>
  <si>
    <t>SA Zn</t>
  </si>
  <si>
    <t>SA Cu</t>
  </si>
  <si>
    <t>SA Mi</t>
  </si>
  <si>
    <t>SA Ni</t>
  </si>
  <si>
    <t>SA HZn</t>
  </si>
  <si>
    <t>З'єднувач арматури з смугою B40-50</t>
  </si>
  <si>
    <t>Опорна точка заземлення М10 (L200)</t>
  </si>
  <si>
    <t>OTZ1 Cu/Mi</t>
  </si>
  <si>
    <t>OTZ1 Al/Zn</t>
  </si>
  <si>
    <t>OTZ2 Cu/Mi</t>
  </si>
  <si>
    <t>OTZ2 Al/Zn</t>
  </si>
  <si>
    <t>OTZ3 Cu/Mi</t>
  </si>
  <si>
    <t>OTZ3 Al/Zn</t>
  </si>
  <si>
    <t>OTZ4 Cu/Mi</t>
  </si>
  <si>
    <t>OTZ4 Al/Zn</t>
  </si>
  <si>
    <t>Опорна точка заземлення М12 (L200)</t>
  </si>
  <si>
    <t>Опорна точка заземлення М10 (L300)</t>
  </si>
  <si>
    <t>Опорна точка заземлення М12 (L300)</t>
  </si>
  <si>
    <t>BZK Zn</t>
  </si>
  <si>
    <t>Насадка для забивання шпильок заземлення заклепувальних D20 під кувалду</t>
  </si>
  <si>
    <t>BR SDS Ot</t>
  </si>
  <si>
    <t>BZ SDS Ot</t>
  </si>
  <si>
    <t>BZA SDS Ot</t>
  </si>
  <si>
    <t>Ударна насадка SDS для шпильок заземлення заклепувальних D20</t>
  </si>
  <si>
    <t>Перехідник до насадки SDS для шпильки заземлення заклепувальної D20</t>
  </si>
  <si>
    <t>Ударна насадка SDS для шпильок заземлення</t>
  </si>
  <si>
    <t>Denso-100 Ot</t>
  </si>
  <si>
    <t>Denso-50 Ot</t>
  </si>
  <si>
    <t>Стрічка антикорозійна(A50)</t>
  </si>
  <si>
    <t>Стрічка антикорозійна(A100)</t>
  </si>
  <si>
    <t>BandFlex Ot</t>
  </si>
  <si>
    <t>Антикорозійна стрічка BandFlex</t>
  </si>
  <si>
    <t>TP Ot</t>
  </si>
  <si>
    <t>AP Ot</t>
  </si>
  <si>
    <t>Zn-SP Ot</t>
  </si>
  <si>
    <t>Цинковий спрей</t>
  </si>
  <si>
    <t>BK-10 Ot</t>
  </si>
  <si>
    <t>BK-20 Ot</t>
  </si>
  <si>
    <t>Струмопровідна мастика, цинко-графітна (W0,1)</t>
  </si>
  <si>
    <t>Антікорозійна гідроізоляційна паста (W0,1)</t>
  </si>
  <si>
    <t>Бітумний клей для покрівельних тримачів(W10)</t>
  </si>
  <si>
    <t>Бітумний клей для покрівельних тримачів(W20)</t>
  </si>
  <si>
    <t>KS Zn</t>
  </si>
  <si>
    <t>KS Rl</t>
  </si>
  <si>
    <t>PKS Zn</t>
  </si>
  <si>
    <t>Прокладка до шурупу покрівельного</t>
  </si>
  <si>
    <t>Покрівельний шуруп</t>
  </si>
  <si>
    <t>Пластиковий корпус для контрольного фасадного з`єднання</t>
  </si>
  <si>
    <t>KP Pl</t>
  </si>
  <si>
    <t>KPV Pl</t>
  </si>
  <si>
    <t>Пластиковий корпус для контрольного з`єднання білий</t>
  </si>
  <si>
    <t>LP Pl</t>
  </si>
  <si>
    <t>Ревізійний колодязь</t>
  </si>
  <si>
    <t>LM Zn</t>
  </si>
  <si>
    <t>LM Mi</t>
  </si>
  <si>
    <t>Ревізійний колодязь 200x200x100</t>
  </si>
  <si>
    <t>KZ2 Zn</t>
  </si>
  <si>
    <t>KZ2 Mi</t>
  </si>
  <si>
    <t>KZ2 Cu</t>
  </si>
  <si>
    <t>KZ2 Ni</t>
  </si>
  <si>
    <t>KZ2 HZn</t>
  </si>
  <si>
    <t>Колодка заземлення 2x2</t>
  </si>
  <si>
    <t>KZ3 Zn</t>
  </si>
  <si>
    <t>KZ3 Cu</t>
  </si>
  <si>
    <t>KZ3 Mi</t>
  </si>
  <si>
    <t>KZ3 Ni</t>
  </si>
  <si>
    <t>KZ3 HZn</t>
  </si>
  <si>
    <t>Колодка заземлення 3x2</t>
  </si>
  <si>
    <t>KZ4 Zn</t>
  </si>
  <si>
    <t>KZ4 Cu</t>
  </si>
  <si>
    <t>KZ4 Mi</t>
  </si>
  <si>
    <t>KZ4 Ni</t>
  </si>
  <si>
    <t>KZ4 HZn</t>
  </si>
  <si>
    <t>Колодка заземлення 4x2</t>
  </si>
  <si>
    <t>KZ6 Zn</t>
  </si>
  <si>
    <t>KZ6 Cu</t>
  </si>
  <si>
    <t>KZ6 Mi</t>
  </si>
  <si>
    <t>KZ6 Ni</t>
  </si>
  <si>
    <t>KZ6 HZn</t>
  </si>
  <si>
    <t>Колодка заземлення 6x2</t>
  </si>
  <si>
    <t>ET Mi</t>
  </si>
  <si>
    <t>Екран струмовідвідного прута (швелер)</t>
  </si>
  <si>
    <t>ZN Mi</t>
  </si>
  <si>
    <t>Натяжний зажим</t>
  </si>
  <si>
    <t>ZNP Zn</t>
  </si>
  <si>
    <t>ZNP Mi</t>
  </si>
  <si>
    <t>Натяжний зажим петлевий</t>
  </si>
  <si>
    <t>SNP-3 Zn</t>
  </si>
  <si>
    <t>SNP-3 Mi</t>
  </si>
  <si>
    <t>SNP-4 Zn</t>
  </si>
  <si>
    <t>SNP-4 Mi</t>
  </si>
  <si>
    <t>Шпилька для натяжки прута DR6-10 (L300)</t>
  </si>
  <si>
    <t>Шпилька для натяжки прута DR6-10 (L400)</t>
  </si>
  <si>
    <t>TN-4 Zn</t>
  </si>
  <si>
    <t>TN-6 Zn</t>
  </si>
  <si>
    <t>TN-6 Mi</t>
  </si>
  <si>
    <t>TN-4 Mi</t>
  </si>
  <si>
    <t>Труба натяжна (L400)</t>
  </si>
  <si>
    <t>Труба натяжна (L600)</t>
  </si>
  <si>
    <t>KMP Al</t>
  </si>
  <si>
    <t>KMP Ni</t>
  </si>
  <si>
    <t>KMP HZn</t>
  </si>
  <si>
    <t>Компенсатор</t>
  </si>
  <si>
    <t>Затискач металевий(UD-20)</t>
  </si>
  <si>
    <t>UD-20 Zn</t>
  </si>
  <si>
    <t>TM Pl</t>
  </si>
  <si>
    <t>STM Pl</t>
  </si>
  <si>
    <t>З'єднувач труби монтажної D20</t>
  </si>
  <si>
    <t>Труба монтажна для блискавкозахисту D20 (L3000)</t>
  </si>
  <si>
    <t>KML-15 Cu</t>
  </si>
  <si>
    <t>KML-20 Cu</t>
  </si>
  <si>
    <t>KML-25 Cu</t>
  </si>
  <si>
    <t>KML-30 Cu</t>
  </si>
  <si>
    <t>KML-35 Cu</t>
  </si>
  <si>
    <t>KML-40 Cu</t>
  </si>
  <si>
    <t>KML-45 Cu</t>
  </si>
  <si>
    <t>KML-50 Cu</t>
  </si>
  <si>
    <t>Компенсатор мідно-луджений (L150)</t>
  </si>
  <si>
    <t>Компенсатор мідно-луджений (L200)</t>
  </si>
  <si>
    <t>Компенсатор мідно-луджений (L250)</t>
  </si>
  <si>
    <t>Компенсатор мідно-луджений (L300)</t>
  </si>
  <si>
    <t>Компенсатор мідно-луджений (L350)</t>
  </si>
  <si>
    <t>Компенсатор мідно-луджений (L400)</t>
  </si>
  <si>
    <t>Компенсатор мідно-луджений (L450)</t>
  </si>
  <si>
    <t>Компенсатор мідно-луджений (L500)</t>
  </si>
  <si>
    <t>SWP Ot</t>
  </si>
  <si>
    <t>Шина зрівнювання потенціалів в ПВХ оболонці</t>
  </si>
  <si>
    <t>SUDM Ot</t>
  </si>
  <si>
    <t>Цифровий лічильник ударів блискавки</t>
  </si>
  <si>
    <t>OPN Ot</t>
  </si>
  <si>
    <t>Обмежувач перенапруги T2/T3 4 275V/40kA</t>
  </si>
  <si>
    <t>SWT Al</t>
  </si>
  <si>
    <t>SWT Ot</t>
  </si>
  <si>
    <t>З'єднувач струмовідвода високої напруги</t>
  </si>
  <si>
    <t>Ручний інструмент для вирівнювання прута та полоси</t>
  </si>
  <si>
    <t>SW Ot</t>
  </si>
  <si>
    <t>Інструмент для вирівнювання прута DR6-10 та полоси B40</t>
  </si>
  <si>
    <t>М</t>
  </si>
  <si>
    <t xml:space="preserve">          УНІВЕРСАЛЬНИЙ ТРИМАЧ ПРУТА DR6-8 CКРУЧЕНИЙ НА ЧЕРЕПИЦЮ</t>
  </si>
  <si>
    <r>
      <t xml:space="preserve">72102 </t>
    </r>
    <r>
      <rPr>
        <sz val="13"/>
        <color rgb="FF00B0F0"/>
        <rFont val="Segoe UI"/>
        <family val="2"/>
        <charset val="204"/>
      </rPr>
      <t>01</t>
    </r>
  </si>
  <si>
    <r>
      <t xml:space="preserve">72102 </t>
    </r>
    <r>
      <rPr>
        <sz val="13"/>
        <color rgb="FFC0504D"/>
        <rFont val="Segoe UI"/>
        <family val="2"/>
        <charset val="204"/>
      </rPr>
      <t>02</t>
    </r>
  </si>
  <si>
    <r>
      <t xml:space="preserve">72102 </t>
    </r>
    <r>
      <rPr>
        <sz val="13"/>
        <color rgb="FFF79646"/>
        <rFont val="Segoe UI"/>
        <family val="2"/>
        <charset val="204"/>
      </rPr>
      <t>04</t>
    </r>
  </si>
  <si>
    <t>3хМ6/20</t>
  </si>
  <si>
    <r>
      <t xml:space="preserve">72103 </t>
    </r>
    <r>
      <rPr>
        <sz val="13"/>
        <color rgb="FF00B0F0"/>
        <rFont val="Segoe UI"/>
        <family val="2"/>
        <charset val="204"/>
      </rPr>
      <t>01</t>
    </r>
  </si>
  <si>
    <r>
      <t xml:space="preserve">72103 </t>
    </r>
    <r>
      <rPr>
        <sz val="13"/>
        <color rgb="FFC0504D"/>
        <rFont val="Segoe UI"/>
        <family val="2"/>
        <charset val="204"/>
      </rPr>
      <t>02</t>
    </r>
  </si>
  <si>
    <r>
      <t xml:space="preserve">72103 </t>
    </r>
    <r>
      <rPr>
        <sz val="13"/>
        <color rgb="FFF79646"/>
        <rFont val="Segoe UI"/>
        <family val="2"/>
        <charset val="204"/>
      </rPr>
      <t>04</t>
    </r>
  </si>
  <si>
    <r>
      <t xml:space="preserve">72103 </t>
    </r>
    <r>
      <rPr>
        <sz val="13"/>
        <color rgb="FF7030A0"/>
        <rFont val="Segoe UI"/>
        <family val="2"/>
        <charset val="204"/>
      </rPr>
      <t>08</t>
    </r>
  </si>
  <si>
    <r>
      <t xml:space="preserve">DGS </t>
    </r>
    <r>
      <rPr>
        <sz val="12"/>
        <rFont val="Segoe UI"/>
        <family val="2"/>
        <charset val="204"/>
      </rPr>
      <t>Zn</t>
    </r>
  </si>
  <si>
    <r>
      <t xml:space="preserve">72104 </t>
    </r>
    <r>
      <rPr>
        <sz val="13"/>
        <color rgb="FF00B0F0"/>
        <rFont val="Segoe UI"/>
        <family val="2"/>
        <charset val="204"/>
      </rPr>
      <t>01</t>
    </r>
  </si>
  <si>
    <r>
      <t xml:space="preserve">72104 </t>
    </r>
    <r>
      <rPr>
        <sz val="13"/>
        <color rgb="FFC0504D"/>
        <rFont val="Segoe UI"/>
        <family val="2"/>
        <charset val="204"/>
      </rPr>
      <t>02</t>
    </r>
  </si>
  <si>
    <r>
      <t xml:space="preserve">72104 </t>
    </r>
    <r>
      <rPr>
        <sz val="13"/>
        <color rgb="FFF79646"/>
        <rFont val="Segoe UI"/>
        <family val="2"/>
        <charset val="204"/>
      </rPr>
      <t>04</t>
    </r>
  </si>
  <si>
    <r>
      <t xml:space="preserve">72104 </t>
    </r>
    <r>
      <rPr>
        <sz val="13"/>
        <color rgb="FF7030A0"/>
        <rFont val="Segoe UI"/>
        <family val="2"/>
        <charset val="204"/>
      </rPr>
      <t>08</t>
    </r>
  </si>
  <si>
    <r>
      <t xml:space="preserve">DG-B </t>
    </r>
    <r>
      <rPr>
        <sz val="12"/>
        <rFont val="Segoe UI"/>
        <family val="2"/>
        <charset val="204"/>
      </rPr>
      <t>Zn</t>
    </r>
  </si>
  <si>
    <t xml:space="preserve">          ТРИМАЧ ПРУТА DR8 НА ХВИЛЕПОДІБНУ ПОКРІВЛЮ З EASYLOCK</t>
  </si>
  <si>
    <r>
      <t xml:space="preserve">72105 </t>
    </r>
    <r>
      <rPr>
        <sz val="13"/>
        <color rgb="FFC0504D"/>
        <rFont val="Segoe UI"/>
        <family val="2"/>
        <charset val="204"/>
      </rPr>
      <t>02</t>
    </r>
  </si>
  <si>
    <r>
      <t xml:space="preserve">DGS-B </t>
    </r>
    <r>
      <rPr>
        <sz val="12"/>
        <rFont val="Segoe UI"/>
        <family val="2"/>
        <charset val="204"/>
      </rPr>
      <t>Zn</t>
    </r>
  </si>
  <si>
    <r>
      <t xml:space="preserve">72105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</si>
  <si>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- оцинкована пластина, нержавіючий тримач</t>
  </si>
  <si>
    <t>H</t>
  </si>
  <si>
    <t xml:space="preserve">                 - призначений для кріплення прута струмовідводу D6 на хвилеподібну покрівлю</t>
  </si>
  <si>
    <r>
      <t xml:space="preserve">72106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</si>
  <si>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</si>
  <si>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DJ-P </t>
    </r>
    <r>
      <rPr>
        <sz val="12"/>
        <rFont val="Segoe UI"/>
        <family val="2"/>
        <charset val="204"/>
      </rPr>
      <t>Zn/Pl</t>
    </r>
  </si>
  <si>
    <t xml:space="preserve"> - оцинкована пластина, пластиковий тримач</t>
  </si>
  <si>
    <t xml:space="preserve"> - мідна пластина, пластиковий тримач</t>
  </si>
  <si>
    <t xml:space="preserve">          ТРИМАЧ ПРУТА DR6-8 ПІД КУТОМ НА ЧЕРЕПИЦЮ</t>
  </si>
  <si>
    <t xml:space="preserve">          ТРИМАЧ ПРУТА DR6-8 ПІД КУТОМ НА ЧЕРЕПИЦЮ СКРУЧЕНИЙ</t>
  </si>
  <si>
    <t xml:space="preserve">          УНІВЕРСАЛЬНИЙ ТРИМАЧ ПРУТА DR6-10 З БОЛТАМИ НА ЧЕРЕПИЦЮ</t>
  </si>
  <si>
    <t xml:space="preserve">          УНІВЕРСАЛЬНИЙ ТРИМАЧ ПРУТА DR6-10 СКРУЧЕНИЙ З БОЛТАМИ НА ЧЕРЕПИЦЮ</t>
  </si>
  <si>
    <t xml:space="preserve">          ТРИМАЧ ПРУТА DR6-10 ПІД КУТОМ НА ЧЕРЕПИЦЮ З БОЛТАМИ</t>
  </si>
  <si>
    <t xml:space="preserve">          ТРИМАЧ ПРУТА DR8 ПІД КУТОМ НА ЧЕРЕПИЦЮ З EASYLOCK</t>
  </si>
  <si>
    <r>
      <t xml:space="preserve">72137 </t>
    </r>
    <r>
      <rPr>
        <sz val="13"/>
        <color rgb="FFC0504D"/>
        <rFont val="Segoe UI"/>
        <family val="2"/>
        <charset val="204"/>
      </rPr>
      <t>02</t>
    </r>
  </si>
  <si>
    <r>
      <t xml:space="preserve">72138 </t>
    </r>
    <r>
      <rPr>
        <sz val="13"/>
        <color rgb="FFC0504D"/>
        <rFont val="Segoe UI"/>
        <family val="2"/>
        <charset val="204"/>
      </rPr>
      <t>02</t>
    </r>
  </si>
  <si>
    <r>
      <t xml:space="preserve">72139 </t>
    </r>
    <r>
      <rPr>
        <sz val="13"/>
        <color rgb="FFC0504D"/>
        <rFont val="Segoe UI"/>
        <family val="2"/>
        <charset val="204"/>
      </rPr>
      <t>02</t>
    </r>
  </si>
  <si>
    <r>
      <t xml:space="preserve">72137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</si>
  <si>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</si>
  <si>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</si>
  <si>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DL1-E </t>
    </r>
    <r>
      <rPr>
        <sz val="12"/>
        <rFont val="Segoe UI"/>
        <family val="2"/>
        <charset val="204"/>
      </rPr>
      <t>Cu</t>
    </r>
  </si>
  <si>
    <r>
      <t xml:space="preserve">DL2-E </t>
    </r>
    <r>
      <rPr>
        <sz val="12"/>
        <rFont val="Segoe UI"/>
        <family val="2"/>
        <charset val="204"/>
      </rPr>
      <t>Cu</t>
    </r>
  </si>
  <si>
    <r>
      <t xml:space="preserve">DL3-E </t>
    </r>
    <r>
      <rPr>
        <sz val="12"/>
        <rFont val="Segoe UI"/>
        <family val="2"/>
        <charset val="204"/>
      </rPr>
      <t>Cu</t>
    </r>
  </si>
  <si>
    <r>
      <t xml:space="preserve">DLS1-B </t>
    </r>
    <r>
      <rPr>
        <sz val="12"/>
        <rFont val="Segoe UI"/>
        <family val="2"/>
        <charset val="204"/>
      </rPr>
      <t>Zn</t>
    </r>
  </si>
  <si>
    <t xml:space="preserve"> DLS1-B Cu</t>
  </si>
  <si>
    <r>
      <t xml:space="preserve">DLS2-B </t>
    </r>
    <r>
      <rPr>
        <sz val="12"/>
        <rFont val="Segoe UI"/>
        <family val="2"/>
        <charset val="204"/>
      </rPr>
      <t>Zn</t>
    </r>
  </si>
  <si>
    <r>
      <t xml:space="preserve">DLS3-B </t>
    </r>
    <r>
      <rPr>
        <sz val="12"/>
        <rFont val="Segoe UI"/>
        <family val="2"/>
        <charset val="204"/>
      </rPr>
      <t>Zn</t>
    </r>
  </si>
  <si>
    <r>
      <t xml:space="preserve">DLS4-B </t>
    </r>
    <r>
      <rPr>
        <sz val="12"/>
        <rFont val="Segoe UI"/>
        <family val="2"/>
        <charset val="204"/>
      </rPr>
      <t>Zn</t>
    </r>
  </si>
  <si>
    <r>
      <t xml:space="preserve">DLS5-B </t>
    </r>
    <r>
      <rPr>
        <sz val="12"/>
        <rFont val="Segoe UI"/>
        <family val="2"/>
        <charset val="204"/>
      </rPr>
      <t>Zn</t>
    </r>
  </si>
  <si>
    <r>
      <t xml:space="preserve">DLS6-B </t>
    </r>
    <r>
      <rPr>
        <sz val="12"/>
        <rFont val="Segoe UI"/>
        <family val="2"/>
        <charset val="204"/>
      </rPr>
      <t>Zn</t>
    </r>
  </si>
  <si>
    <r>
      <t xml:space="preserve">72141 </t>
    </r>
    <r>
      <rPr>
        <sz val="13"/>
        <color rgb="FF00B0F0"/>
        <rFont val="Segoe UI"/>
        <family val="2"/>
        <charset val="204"/>
      </rPr>
      <t>01</t>
    </r>
  </si>
  <si>
    <r>
      <t xml:space="preserve">72141 </t>
    </r>
    <r>
      <rPr>
        <sz val="13"/>
        <color rgb="FFC0504D"/>
        <rFont val="Segoe UI"/>
        <family val="2"/>
        <charset val="204"/>
      </rPr>
      <t>02</t>
    </r>
  </si>
  <si>
    <r>
      <t xml:space="preserve">72141 </t>
    </r>
    <r>
      <rPr>
        <sz val="13"/>
        <color rgb="FFF79646"/>
        <rFont val="Segoe UI"/>
        <family val="2"/>
        <charset val="204"/>
      </rPr>
      <t>04</t>
    </r>
  </si>
  <si>
    <r>
      <t xml:space="preserve">72141 </t>
    </r>
    <r>
      <rPr>
        <sz val="13"/>
        <color rgb="FF7030A0"/>
        <rFont val="Segoe UI"/>
        <family val="2"/>
        <charset val="204"/>
      </rPr>
      <t>08</t>
    </r>
  </si>
  <si>
    <r>
      <t xml:space="preserve">72142 </t>
    </r>
    <r>
      <rPr>
        <sz val="13"/>
        <color rgb="FF00B0F0"/>
        <rFont val="Segoe UI"/>
        <family val="2"/>
        <charset val="204"/>
      </rPr>
      <t>01</t>
    </r>
  </si>
  <si>
    <r>
      <t xml:space="preserve">72142 </t>
    </r>
    <r>
      <rPr>
        <sz val="13"/>
        <color rgb="FFC0504D"/>
        <rFont val="Segoe UI"/>
        <family val="2"/>
        <charset val="204"/>
      </rPr>
      <t>02</t>
    </r>
  </si>
  <si>
    <r>
      <t xml:space="preserve">72142 </t>
    </r>
    <r>
      <rPr>
        <sz val="13"/>
        <color rgb="FFF79646"/>
        <rFont val="Segoe UI"/>
        <family val="2"/>
        <charset val="204"/>
      </rPr>
      <t>04</t>
    </r>
  </si>
  <si>
    <r>
      <t xml:space="preserve">72142 </t>
    </r>
    <r>
      <rPr>
        <sz val="13"/>
        <color rgb="FF7030A0"/>
        <rFont val="Segoe UI"/>
        <family val="2"/>
        <charset val="204"/>
      </rPr>
      <t>08</t>
    </r>
  </si>
  <si>
    <r>
      <t xml:space="preserve">72143 </t>
    </r>
    <r>
      <rPr>
        <sz val="13"/>
        <color rgb="FF00B0F0"/>
        <rFont val="Segoe UI"/>
        <family val="2"/>
        <charset val="204"/>
      </rPr>
      <t>01</t>
    </r>
  </si>
  <si>
    <r>
      <t xml:space="preserve">72143 </t>
    </r>
    <r>
      <rPr>
        <sz val="13"/>
        <color rgb="FFC0504D"/>
        <rFont val="Segoe UI"/>
        <family val="2"/>
        <charset val="204"/>
      </rPr>
      <t>02</t>
    </r>
  </si>
  <si>
    <r>
      <t xml:space="preserve">72143 </t>
    </r>
    <r>
      <rPr>
        <sz val="13"/>
        <color rgb="FFF79646"/>
        <rFont val="Segoe UI"/>
        <family val="2"/>
        <charset val="204"/>
      </rPr>
      <t>04</t>
    </r>
  </si>
  <si>
    <r>
      <t xml:space="preserve">72143 </t>
    </r>
    <r>
      <rPr>
        <sz val="13"/>
        <color rgb="FF7030A0"/>
        <rFont val="Segoe UI"/>
        <family val="2"/>
        <charset val="204"/>
      </rPr>
      <t>08</t>
    </r>
  </si>
  <si>
    <r>
      <t xml:space="preserve">72144 </t>
    </r>
    <r>
      <rPr>
        <sz val="13"/>
        <color rgb="FF00B0F0"/>
        <rFont val="Segoe UI"/>
        <family val="2"/>
        <charset val="204"/>
      </rPr>
      <t>01</t>
    </r>
  </si>
  <si>
    <r>
      <t xml:space="preserve">72144 </t>
    </r>
    <r>
      <rPr>
        <sz val="13"/>
        <color rgb="FFC0504D"/>
        <rFont val="Segoe UI"/>
        <family val="2"/>
        <charset val="204"/>
      </rPr>
      <t>02</t>
    </r>
  </si>
  <si>
    <r>
      <t xml:space="preserve">72144 </t>
    </r>
    <r>
      <rPr>
        <sz val="13"/>
        <color rgb="FFF79646"/>
        <rFont val="Segoe UI"/>
        <family val="2"/>
        <charset val="204"/>
      </rPr>
      <t>04</t>
    </r>
  </si>
  <si>
    <r>
      <t xml:space="preserve">72144 </t>
    </r>
    <r>
      <rPr>
        <sz val="13"/>
        <color rgb="FF7030A0"/>
        <rFont val="Segoe UI"/>
        <family val="2"/>
        <charset val="204"/>
      </rPr>
      <t>08</t>
    </r>
  </si>
  <si>
    <r>
      <t xml:space="preserve">72145 </t>
    </r>
    <r>
      <rPr>
        <sz val="13"/>
        <color rgb="FF00B0F0"/>
        <rFont val="Segoe UI"/>
        <family val="2"/>
        <charset val="204"/>
      </rPr>
      <t>01</t>
    </r>
  </si>
  <si>
    <r>
      <t xml:space="preserve">72145 </t>
    </r>
    <r>
      <rPr>
        <sz val="13"/>
        <color rgb="FFC0504D"/>
        <rFont val="Segoe UI"/>
        <family val="2"/>
        <charset val="204"/>
      </rPr>
      <t>02</t>
    </r>
  </si>
  <si>
    <r>
      <t xml:space="preserve">72145 </t>
    </r>
    <r>
      <rPr>
        <sz val="13"/>
        <color rgb="FFF79646"/>
        <rFont val="Segoe UI"/>
        <family val="2"/>
        <charset val="204"/>
      </rPr>
      <t>04</t>
    </r>
  </si>
  <si>
    <r>
      <t xml:space="preserve">72145 </t>
    </r>
    <r>
      <rPr>
        <sz val="13"/>
        <color rgb="FF7030A0"/>
        <rFont val="Segoe UI"/>
        <family val="2"/>
        <charset val="204"/>
      </rPr>
      <t>08</t>
    </r>
  </si>
  <si>
    <r>
      <t xml:space="preserve">72146 </t>
    </r>
    <r>
      <rPr>
        <sz val="13"/>
        <color rgb="FF00B0F0"/>
        <rFont val="Segoe UI"/>
        <family val="2"/>
        <charset val="204"/>
      </rPr>
      <t>01</t>
    </r>
  </si>
  <si>
    <r>
      <t xml:space="preserve">72146 </t>
    </r>
    <r>
      <rPr>
        <sz val="13"/>
        <color rgb="FFC0504D"/>
        <rFont val="Segoe UI"/>
        <family val="2"/>
        <charset val="204"/>
      </rPr>
      <t>02</t>
    </r>
  </si>
  <si>
    <r>
      <t xml:space="preserve">72146 </t>
    </r>
    <r>
      <rPr>
        <sz val="13"/>
        <color rgb="FFF79646"/>
        <rFont val="Segoe UI"/>
        <family val="2"/>
        <charset val="204"/>
      </rPr>
      <t>04</t>
    </r>
  </si>
  <si>
    <r>
      <t xml:space="preserve">72146 </t>
    </r>
    <r>
      <rPr>
        <sz val="13"/>
        <color rgb="FF7030A0"/>
        <rFont val="Segoe UI"/>
        <family val="2"/>
        <charset val="204"/>
      </rPr>
      <t>08</t>
    </r>
  </si>
  <si>
    <t xml:space="preserve">          ТРИМАЧ ПРУТА DR6-10 ПІД КУТОМ НА ЧЕРЕПИЦЮ СКРУЧЕНИЙ З БОЛТАМИ</t>
  </si>
  <si>
    <r>
      <t xml:space="preserve">72147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</si>
  <si>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</si>
  <si>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</si>
  <si>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</si>
  <si>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</si>
  <si>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</si>
  <si>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</si>
  <si>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</si>
  <si>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</si>
  <si>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</si>
  <si>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</si>
  <si>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</si>
  <si>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DL1-P </t>
    </r>
    <r>
      <rPr>
        <sz val="12"/>
        <rFont val="Segoe UI"/>
        <family val="2"/>
        <charset val="204"/>
      </rPr>
      <t>Zn/Pl</t>
    </r>
  </si>
  <si>
    <t xml:space="preserve"> DL1-P Cu/Pl</t>
  </si>
  <si>
    <r>
      <t xml:space="preserve">DL2-P </t>
    </r>
    <r>
      <rPr>
        <sz val="12"/>
        <rFont val="Segoe UI"/>
        <family val="2"/>
        <charset val="204"/>
      </rPr>
      <t>Zn/Pl</t>
    </r>
  </si>
  <si>
    <t xml:space="preserve"> DL2-P Cu/Pl</t>
  </si>
  <si>
    <r>
      <t xml:space="preserve">DL3-P </t>
    </r>
    <r>
      <rPr>
        <sz val="12"/>
        <rFont val="Segoe UI"/>
        <family val="2"/>
        <charset val="204"/>
      </rPr>
      <t>Zn/Pl</t>
    </r>
  </si>
  <si>
    <t xml:space="preserve"> DL3-P Cu/Pl</t>
  </si>
  <si>
    <t xml:space="preserve"> - оміднена пластина, пластиковий тримач</t>
  </si>
  <si>
    <t xml:space="preserve"> - фарбована пластина, пластиковий тримач</t>
  </si>
  <si>
    <t xml:space="preserve">          ТРИМАЧ ПРУТА DR8-10 ПІД КУТОМ НА ЧЕРЕПИЦЮ З ПЛАСТИКОМ </t>
  </si>
  <si>
    <r>
      <t xml:space="preserve">72151 </t>
    </r>
    <r>
      <rPr>
        <sz val="13"/>
        <color rgb="FF00B0F0"/>
        <rFont val="Segoe UI"/>
        <family val="2"/>
        <charset val="204"/>
      </rPr>
      <t>01</t>
    </r>
  </si>
  <si>
    <r>
      <t xml:space="preserve">72151 </t>
    </r>
    <r>
      <rPr>
        <sz val="13"/>
        <color rgb="FFC0504D"/>
        <rFont val="Segoe UI"/>
        <family val="2"/>
        <charset val="204"/>
      </rPr>
      <t>02</t>
    </r>
  </si>
  <si>
    <r>
      <t xml:space="preserve">72151 </t>
    </r>
    <r>
      <rPr>
        <sz val="13"/>
        <color rgb="FFF79646"/>
        <rFont val="Segoe UI"/>
        <family val="2"/>
        <charset val="204"/>
      </rPr>
      <t>04</t>
    </r>
  </si>
  <si>
    <r>
      <t xml:space="preserve">DLN-I </t>
    </r>
    <r>
      <rPr>
        <sz val="12"/>
        <rFont val="Segoe UI"/>
        <family val="2"/>
        <charset val="204"/>
      </rPr>
      <t>Zn</t>
    </r>
  </si>
  <si>
    <t xml:space="preserve">          ТРИМАЧ ПРУТА DR6-8 УНІВЕРСАЛЬНИЙ ПІД ЧЕРЕПИЦЮ</t>
  </si>
  <si>
    <t>5x5шт</t>
  </si>
  <si>
    <t>2хМ6/20</t>
  </si>
  <si>
    <t>Тримач прута DR8-10 під кутом на черепицю з пластиком (L330)</t>
  </si>
  <si>
    <t>Тримач прута DR8-10 під кутом на черепицю з пластиком (L415)</t>
  </si>
  <si>
    <t>Тримач прута DR6-8 універсальний під черепицю(L330)</t>
  </si>
  <si>
    <t>Тримач прута DR6-10 універсальний з болтами під черепицю(L330)</t>
  </si>
  <si>
    <r>
      <t xml:space="preserve">72152 </t>
    </r>
    <r>
      <rPr>
        <sz val="13"/>
        <color rgb="FF00B0F0"/>
        <rFont val="Segoe UI"/>
        <family val="2"/>
        <charset val="204"/>
      </rPr>
      <t>01</t>
    </r>
  </si>
  <si>
    <r>
      <t xml:space="preserve">72152 </t>
    </r>
    <r>
      <rPr>
        <sz val="13"/>
        <color rgb="FFC0504D"/>
        <rFont val="Segoe UI"/>
        <family val="2"/>
        <charset val="204"/>
      </rPr>
      <t>02</t>
    </r>
  </si>
  <si>
    <r>
      <t xml:space="preserve">72152 </t>
    </r>
    <r>
      <rPr>
        <sz val="13"/>
        <color rgb="FFF79646"/>
        <rFont val="Segoe UI"/>
        <family val="2"/>
        <charset val="204"/>
      </rPr>
      <t>04</t>
    </r>
  </si>
  <si>
    <r>
      <t xml:space="preserve">72152 </t>
    </r>
    <r>
      <rPr>
        <sz val="13"/>
        <color rgb="FF7030A0"/>
        <rFont val="Segoe UI"/>
        <family val="2"/>
        <charset val="204"/>
      </rPr>
      <t>08</t>
    </r>
  </si>
  <si>
    <r>
      <t xml:space="preserve">DLN-IB </t>
    </r>
    <r>
      <rPr>
        <sz val="12"/>
        <rFont val="Segoe UI"/>
        <family val="2"/>
        <charset val="204"/>
      </rPr>
      <t>Zn</t>
    </r>
  </si>
  <si>
    <t xml:space="preserve">          ТРИМАЧ ПРУТА DR6-10 УНІВЕРСАЛЬНИЙ З БОЛТАМИ ПІД ЧЕРЕПИЦЮ</t>
  </si>
  <si>
    <t xml:space="preserve">          ТРИМАЧ ПРУТА DR8 З EASYLOCK ПІД ЧЕРЕПИЦЮ</t>
  </si>
  <si>
    <t xml:space="preserve">          ТРИМАЧ ПРУТА DR8-10 НА ХВИЛЕПОДІБНУ ПОКРІВЛЮ З ПЛАСТИКОМ</t>
  </si>
  <si>
    <t>Тримач прута DR8-10 на хвилеподібну покрівлю з пластиком</t>
  </si>
  <si>
    <t>Тримач прута DR8 з Easylock під черепицю(L330)</t>
  </si>
  <si>
    <t>Тримач прута DR8-10 з пластиком під черепицю(L330)</t>
  </si>
  <si>
    <t>Тримач прута DR6-8 гнучкий універсальний під черепицю(L250)</t>
  </si>
  <si>
    <t>Тримач прута DR6-10 гнучкий універсальний з болтами під черепицю(L250)</t>
  </si>
  <si>
    <t>Тримач прута DR8 гнучкий з Easylock під черепицю(L250)</t>
  </si>
  <si>
    <t>Тримач прута DR8-10 гнучкий з пластиком під черепицю(L250)</t>
  </si>
  <si>
    <t xml:space="preserve">          ТРИМАЧ ПРУТА DR8-10 З ПЛАСТИКОМ ПІД ЧЕРЕПИЦЮ</t>
  </si>
  <si>
    <t xml:space="preserve">          ТРИМАЧ ПРУТА DR6-8 ГНУЧКИЙ УНІВЕРСАЛЬНИЙ ПІД ЧЕРЕПИЦЮ</t>
  </si>
  <si>
    <t xml:space="preserve">          ТРИМАЧ ПРУТА DR6-10 ГНУЧКИЙ УНІВЕРСАЛЬНИЙ З БОЛТАМИ ПІД ЧЕРЕПИЦЮ</t>
  </si>
  <si>
    <t xml:space="preserve">          ТРИМАЧ ПРУТА DR8 ГНУЧКИЙ З EASYLOCK ПІД ЧЕРЕПИЦЮ</t>
  </si>
  <si>
    <t xml:space="preserve">          ТРИМАЧ ПРУТА DR8-10 ГНУЧКИЙ З ПЛАСТИКОМ ПІД ЧЕРЕПИЦЮ</t>
  </si>
  <si>
    <t xml:space="preserve">          ТРИМАЧ ПРУТА DR6-8 ПІД КУТОМ З КРЮЧКОМ ПІД ЧЕРЕПИЦЮ</t>
  </si>
  <si>
    <t>Тримач прута DR6-8 під кутом з крючком під черепицю (H100/L330)</t>
  </si>
  <si>
    <t>Тримач прута DR6-8 під кутом з крючком під черепицю (H150/L330)</t>
  </si>
  <si>
    <t>Тримач прута DR6-8 під кутом з крючком під черепицю (H100/L415)</t>
  </si>
  <si>
    <t>Тримач прута DR6-8 під кутом з крючком під черепицю (H150/L415)</t>
  </si>
  <si>
    <t>Тримач прута DR6-8 під кутом з крючком під черепицю (H100/L450)</t>
  </si>
  <si>
    <t>Тримач прута DR6-8 під кутом з крючком під черепицю (H150/L450)</t>
  </si>
  <si>
    <t>Тримач прута DR6-8 під кутом скручений з крючком під черепицю (H100/L330)</t>
  </si>
  <si>
    <t>Тримач прута DR6-8 під кутом скручений з крючком під черепицю (H150/L330)</t>
  </si>
  <si>
    <t>Тримач прута DR6-8 під кутом скручений з крючком під черепицю (H100/L415)</t>
  </si>
  <si>
    <t>Тримач прута DR6-8 під кутом скручений з крючком під черепицю (H150/L415)</t>
  </si>
  <si>
    <t>Тримач прута DR6-8 під кутом скручений з крючком під черепицю (H100/L450)</t>
  </si>
  <si>
    <t>Тримач прута DR6-8 під кутом скручений з крючком під черепицю (H150/L450)</t>
  </si>
  <si>
    <t>Тримач прута DR6-10 під кутом з болтами з крючком під черепицю (H100/L330)</t>
  </si>
  <si>
    <t>Тримач прута DR6-10 під кутом з болтами з крючком під черепицю (H150/L330)</t>
  </si>
  <si>
    <t>Тримач прута DR6-10 під кутом з болтами з крючком під черепицю (H100/L415)</t>
  </si>
  <si>
    <t>Тримач прута DR6-10 під кутом з болтами з крючком під черепицю (H150/L415)</t>
  </si>
  <si>
    <t>Тримач прута DR6-10 під кутом з болтами з крючком під черепицю (H100/L450)</t>
  </si>
  <si>
    <t>Тримач прута DR6-10 під кутом з болтами з крючком під черепицю (H150/L450)</t>
  </si>
  <si>
    <t>Тримач прута DR8 під кутом з Easylock з крючком під черепицю (L330)</t>
  </si>
  <si>
    <t>Тримач прута DR8 під кутом з Easylock з крючком під черепицю (L415)</t>
  </si>
  <si>
    <t>Тримач прута DR8 під кутом з Easylock з крючком під черепицю (L450)</t>
  </si>
  <si>
    <t>Тримач прута DR6-10 під кутом скручений з болтами з крючком під черепицю (H100/L330)</t>
  </si>
  <si>
    <t>Тримач прута DR6-10 під кутом скручений з болтами з крючком під черепицю (H150/L330)</t>
  </si>
  <si>
    <t>Тримач прута DR6-10 під кутом скручений з болтами з крючком під черепицю (H100/L415)</t>
  </si>
  <si>
    <t>Тримач прута DR6-10 під кутом скручений з болтами з крючком під черепицю (H150/L415)</t>
  </si>
  <si>
    <t>Тримач прута DR6-10 під кутом скручений з болтами з крючком під черепицю (H100/L450)</t>
  </si>
  <si>
    <t>Тримач прута DR6-10 під кутом скручений з болтами з крючком під черепицю (H150/L450)</t>
  </si>
  <si>
    <t>Тримач прута DR8-10 під кутом з пластиком з крючком під черепицю (L330)</t>
  </si>
  <si>
    <t>Тримач прута DR8-10 під кутом з пластиком з крючком під черепицю (L415)</t>
  </si>
  <si>
    <t>Тримач прута DR8-10 під кутом з пластиком з крючком під черепицю (L450)</t>
  </si>
  <si>
    <t>Тримач прута DR6-10 на стіні (L100)</t>
  </si>
  <si>
    <t>Тримач прута DR6-10 на стіні (L125)</t>
  </si>
  <si>
    <t>Тримач прута DR6-10 на стіні (L160)</t>
  </si>
  <si>
    <t>Тримач прута DR6-10 на стіні (L250)</t>
  </si>
  <si>
    <t>Тримач прута DR6-10 на стіні (L400)</t>
  </si>
  <si>
    <t>Тримач прута DR6-10 на парапеті (L200/200)</t>
  </si>
  <si>
    <t>Тримач прута DR8 на стіні з Easylock (L100)</t>
  </si>
  <si>
    <t>Тримач прута DR8 на стіні з Easylock (L140)</t>
  </si>
  <si>
    <t>Тримач прута DR8 на стіні з Easylock (L170)</t>
  </si>
  <si>
    <t>Тримач прута DR8 на стіні з Easylock (L220)</t>
  </si>
  <si>
    <t>Тримач прута DR8-10 на стіні з пластиком (L100)</t>
  </si>
  <si>
    <t>Тримач прута DR8-10 на стіні з пластиком (L140)</t>
  </si>
  <si>
    <t>Тримач прута DR8-10 на стіні з пластиком (L170)</t>
  </si>
  <si>
    <t>Тримач прута DR8-10 на стіні з пластиком (L220)</t>
  </si>
  <si>
    <t>Тримач прута DR6-10 на стіні з різьбою М8 (L160)</t>
  </si>
  <si>
    <t>Тримач прута DR6-10 на стіні з різьбою М8 (L250)</t>
  </si>
  <si>
    <t>Тримач прута DR6-10 забивний (L160)</t>
  </si>
  <si>
    <t>Тримач прута DR6-10 забивний (L250)</t>
  </si>
  <si>
    <t>Тримач прута DR6-10 з різьбою М8 (Н30)</t>
  </si>
  <si>
    <t xml:space="preserve">Тримач прута DR8-10 пластиковий M6 (H30)  </t>
  </si>
  <si>
    <t>Тримач прута DR8-10 пластиковий Tolik М6 (H30)</t>
  </si>
  <si>
    <t>Тримач прута DR8-10 пластиковий Tolik М8 (H30)</t>
  </si>
  <si>
    <t>Тримач прута DR8 пластиковий Kubus М6 (H20)</t>
  </si>
  <si>
    <t>Тримач прута DR8 пластиковий Kubus М8 (H20)</t>
  </si>
  <si>
    <t>Тримач прута DR8 пластиковий Kubus М6 (H40)</t>
  </si>
  <si>
    <t>Тримач прута DR8 пластиковий Kubus М8 (H40)</t>
  </si>
  <si>
    <t>Коньковий тримач прута DR6-8 кутовий(H100)</t>
  </si>
  <si>
    <t>Коньковий тримач прута DR6-8 кутовий(H150)</t>
  </si>
  <si>
    <t>Коньковий тримач прута DR6-10 кутовий з болтами (H100)</t>
  </si>
  <si>
    <t>Коньковий тримач прута DR6-10 кутовий з болтами (H150)</t>
  </si>
  <si>
    <t>Коньковий тримач прута DR8 кутовий з Easylock</t>
  </si>
  <si>
    <t>Коньковий тримач прута DR8-10 кутовий з пластиком</t>
  </si>
  <si>
    <t>Тримач коньковий прута DR6-10 кутовий</t>
  </si>
  <si>
    <t>Тримач коньковий прута DR8 кутовий з Easylock</t>
  </si>
  <si>
    <t>Тримач коньковий прута DR8-10 кутовий з пластиком</t>
  </si>
  <si>
    <t>Тримач прута DR6-8 на даху з підставкою (H100)</t>
  </si>
  <si>
    <t>Тримач прута DR6-8 на даху з підставкою (H150)</t>
  </si>
  <si>
    <t>Тримач прута DR6-10 на даху з підставкою з болтами (H100)</t>
  </si>
  <si>
    <t>Тримач прута DR6-10 на даху з підставкою з болтами (H150)</t>
  </si>
  <si>
    <t>Тримач прута DR8 на даху з підставкою з Easylock</t>
  </si>
  <si>
    <t>Тримач прута DR8-10 на даху з підставкою з пластиком</t>
  </si>
  <si>
    <t>Універсальний тримач прута DR6-8 на даху</t>
  </si>
  <si>
    <t>Універсальний тримач прута DR6-10 на даху з болтами</t>
  </si>
  <si>
    <t>Тримач прута DR6-10 покрівельний спеціальний (H135)</t>
  </si>
  <si>
    <t>Тримач прута DR6-10 покрівельний спеціальний (H400)</t>
  </si>
  <si>
    <t>Тримач прута DR6-10 покрівельний спеціальний (H600)</t>
  </si>
  <si>
    <t>Тримач прута DR6-10 покрівельний хрестоподібний спеціальний (H75)</t>
  </si>
  <si>
    <t>Тримач прута DR6-10 покрівельний хрестоподібний спеціальний (H135)</t>
  </si>
  <si>
    <t>Універсальний тримач прута DR6-10 (H50)</t>
  </si>
  <si>
    <t>Універсальний тримач прута DR6-10 (H100)</t>
  </si>
  <si>
    <t>Універсальний тримач прута DR8 з Easylock</t>
  </si>
  <si>
    <t>Універсальний тримач прута DR8-10 з пластиком</t>
  </si>
  <si>
    <t>Тримач прута DR8 покрівельний TopFix з бетоном закритий</t>
  </si>
  <si>
    <t>Тримач прута DR8 покрівельний TopFix порожній</t>
  </si>
  <si>
    <t>Тримач прута DR8-10 покрівельний Zen з бетоном закритий</t>
  </si>
  <si>
    <t>Тримач прута DR8-10 покрівельний Zen порожній</t>
  </si>
  <si>
    <t>Тримач прута DR6-10 покрівельний Zen універсальний з бетоном закритий</t>
  </si>
  <si>
    <t>Тримач прута DR6-10 покрівельний Zen універсальний порожній</t>
  </si>
  <si>
    <t>Тримач прута DR8 покрівельний Zen з пластиком з бетоном закритий</t>
  </si>
  <si>
    <t>Тримач прута DR8 покрівельний Zen з пластиком порожній</t>
  </si>
  <si>
    <t>Покрівельний тримач прута DR6-8  пластиковий</t>
  </si>
  <si>
    <t>Тримач прута DR6-10 на ринві водостоку</t>
  </si>
  <si>
    <t xml:space="preserve">          ТРИМАЧ ПРУТА DR6-8 ПІД КУТОМ СКРУЧЕНИЙ З КРЮЧКОМ ПІД ЧЕРЕПИЦЮ</t>
  </si>
  <si>
    <t xml:space="preserve">          ТРИМАЧ ПРУТА DR6-10 ПІД КУТОМ З БОЛТАМИ З КРЮЧКОМ ПІД ЧЕРЕПИЦЮ</t>
  </si>
  <si>
    <t xml:space="preserve">          ТРИМАЧ ПРУТА DR8 ПІД КУТОМ З EASYLOCK З КРЮЧКОМ ПІД ЧЕРЕПИЦЮ</t>
  </si>
  <si>
    <t xml:space="preserve">          ТРИМАЧ ПРУТА DR6-10 ПІД КУТОМ СКРУЧЕНИЙ З БОЛТАМИ З КРЮЧКОМ ПІД ЧЕРЕПИЦЮ</t>
  </si>
  <si>
    <t xml:space="preserve">          ТРИМАЧ ПРУТА DR8-10 ПІД КУТОМ З ПЛАСТИКОМ З КРЮЧКОМ ПІД ЧЕРЕПИЦЮ</t>
  </si>
  <si>
    <t xml:space="preserve">          ТРИМАЧ ПРУТА DR6-10 НА СТІНІ</t>
  </si>
  <si>
    <t xml:space="preserve">          ТРИМАЧ СМУГИ НА СТІНІ</t>
  </si>
  <si>
    <t>Тримач смуги B30 на стіні (L100)</t>
  </si>
  <si>
    <t>Тримач смуги B30 на стіні (L400)</t>
  </si>
  <si>
    <t>Тримач смуги B30 на стіні (L125)</t>
  </si>
  <si>
    <t>Тримач смуги B30 на стіні (L160)</t>
  </si>
  <si>
    <t>Тримач смуги B30 на стіні (L250)</t>
  </si>
  <si>
    <t>Тримач смуги B40-50 на стіні (L160)</t>
  </si>
  <si>
    <t>Тримач смуги B40-50 на стіні (L250)</t>
  </si>
  <si>
    <t>Тримач смуги B40-50 на стіні (L400)</t>
  </si>
  <si>
    <t xml:space="preserve">          ТРИМАЧ ПРУТА DR6-10 НА ПАРАПЕТІ</t>
  </si>
  <si>
    <t xml:space="preserve">          ТРИМАЧ ПРУТА DR8 НА СТІНІ З EASYLOCK</t>
  </si>
  <si>
    <t xml:space="preserve">          ТРИМАЧ ПРУТА DR8-10 НА СТІНІ З ПЛАСТИКОМ</t>
  </si>
  <si>
    <t xml:space="preserve">          ТРИМАЧ ПРУТА DR6-10 НА СТІНІ З РІЗЬБОЮ М8</t>
  </si>
  <si>
    <t xml:space="preserve">          ТРИМАЧ ПРУТА DR6-10 НА СТІНІ ЗАБИВНИЙ</t>
  </si>
  <si>
    <t xml:space="preserve">          ТРИМАЧ ПРУТА DR6-10 З РІЗЬБОЮ М8</t>
  </si>
  <si>
    <t xml:space="preserve">          ТРИМАЧ СМУГИ З РІЗЬБОЮ М8</t>
  </si>
  <si>
    <t xml:space="preserve">          ТРИМАЧ ПРУТА DR8-10 ПЛАСТИКОВИЙ М6</t>
  </si>
  <si>
    <t xml:space="preserve">          ТРИМАЧ ПРУТА DR8-10 ПЛАСТИКОВИЙ TOLIK</t>
  </si>
  <si>
    <t xml:space="preserve">          ТРИМАЧ ПРУТА DR8 ПЛАСТИКОВИЙ KUBUS</t>
  </si>
  <si>
    <t xml:space="preserve">          КОНЬКОВИЙ ТРИМАЧ ПРУТА DR6-8 КУТОВИЙ</t>
  </si>
  <si>
    <t xml:space="preserve">          КОНЬКОВИЙ ТРИМАЧ ПРУТА DR6-10 КУТОВИЙ З БОЛТАМИ</t>
  </si>
  <si>
    <t xml:space="preserve">          КОНЬКОВИЙ ТРИМАЧ ПРУТА DR8 КУТОВИЙ З EASYLOCK</t>
  </si>
  <si>
    <t xml:space="preserve">          КОНЬКОВИЙ ТРИМАЧ ПРУТА DR8-10 КУТОВИЙ З ПЛАСТИКОМ</t>
  </si>
  <si>
    <t xml:space="preserve">          ТРИМАЧ КОНЬКОВИЙ ПРУТА DR6-10 КУТОВИЙ</t>
  </si>
  <si>
    <t xml:space="preserve">          ТРИМАЧ КОНЬКОВИЙ ПРУТА DR8 КУТОВИЙ З EASYLOCK</t>
  </si>
  <si>
    <t xml:space="preserve">          ТРИМАЧ КОНЬКОВИЙ ПРУТА DR8-10 КУТОВИЙ З ПЛАСТИКОМ</t>
  </si>
  <si>
    <t xml:space="preserve">          ТРИМАЧ ПРУТА DR6-8 НА ДАХУ З ПІДСТАВКОЮ</t>
  </si>
  <si>
    <t xml:space="preserve">          ТРИМАЧ ПРУТА DR6-10 НА ДАХУ З ПІДСТАВКОЮ З БОЛТАМИ</t>
  </si>
  <si>
    <t xml:space="preserve">          ТРИМАЧ ПРУТА DR8 НА ДАХУ З ПІДСТАВКОЮ З EASYLOCK</t>
  </si>
  <si>
    <t xml:space="preserve">          ТРИМАЧ ПРУТА DR8-10 НА ДАХУ З ПІДСТАВКОЮ З ПЛАСТИКОМ</t>
  </si>
  <si>
    <t xml:space="preserve">          УНІВЕРСАЛЬНИЙ ТРИМАЧ ПРУТА DR6-8 НА ДАХУ</t>
  </si>
  <si>
    <t xml:space="preserve">          УНІВЕРСАЛЬНИЙ ТРИМАЧ ПРУТА DR6-10 НА ДАХУ З БОЛТАМИ</t>
  </si>
  <si>
    <t xml:space="preserve">          УНІВЕРСАЛЬНИЙ ТРИМАЧ ПРУТА DR8 EASYLOCK</t>
  </si>
  <si>
    <t xml:space="preserve">          КОНЬКОВИЙ ТРИМАЧ ПРУТА DR6-8 РЕГУЛЬОВАНИЙ УНІВЕРСАЛЬНИЙ (2 ЕЛЕМЕНТА)</t>
  </si>
  <si>
    <t xml:space="preserve">          КОНЬКОВИЙ ТРИМАЧ ПРУТА DR6-8 РЕГУЛЬОВАНИЙ УНІВЕРСАЛЬНИЙ (3 ЕЛЕМЕНТА)</t>
  </si>
  <si>
    <t xml:space="preserve">          КОНЬКОВИЙ ТРИМАЧ ПРУТА DR6-10 РЕГУЛЬОВАНИЙ УНІВЕРСАЛЬНИЙ З БОЛТАМИ (2 ЕЛЕМЕНТА)</t>
  </si>
  <si>
    <t>Коньковий тримач прута DR6-8 регульований універсальний (2 елемента)</t>
  </si>
  <si>
    <t>Коньковий тримач прута DR6-8 регульований універсальний (3 елемента)</t>
  </si>
  <si>
    <t>Коньковий тримач прута DR6-10 регульований універсальний з болтами (2 елемента)</t>
  </si>
  <si>
    <t>Коньковий тримач прута DR6-10 регульований універсальний з болтами (3 елемента)</t>
  </si>
  <si>
    <t>Коньковий тримач прута DR8 регульований з Easylock (2 елемента)</t>
  </si>
  <si>
    <t>Коньковий тримач прута DR8 регульований з Easylock (3 елемента)</t>
  </si>
  <si>
    <t>Коньковий тримач прута DR8-10 регульований з пластиком (2 елемента)</t>
  </si>
  <si>
    <t>Коньковий тримач прута DR8-10 регульований з пластиком (3 елемента)</t>
  </si>
  <si>
    <t xml:space="preserve">          КОНЬКОВИЙ ТРИМАЧ ПРУТА DR6-10 РЕГУЛЬОВАНИЙ УНІВЕРСАЛЬНИЙ З БОЛТАМИ (3 ЕЛЕМЕНТА)</t>
  </si>
  <si>
    <t xml:space="preserve">          КОНЬКОВИЙ ТРИМАЧ ПРУТА DR8 РЕГУЛЬОВАНИЙ  З EASYLOCK (2 ЕЛЕМЕНТА)</t>
  </si>
  <si>
    <t xml:space="preserve">          КОНЬКОВИЙ ТРИМАЧ ПРУТА DR8-10 РЕГУЛЬОВАНИЙ З ПЛАСТИКОМ (2 ЕЛЕМЕНТА)</t>
  </si>
  <si>
    <t xml:space="preserve">          КОНЬКОВИЙ ТРИМАЧ ПРУТА DR8-10 РЕГУЛЬОВАНИЙ З ПЛАСТИКОМ (3 ЕЛЕМЕНТА)</t>
  </si>
  <si>
    <t xml:space="preserve">          ТРИМАЧ ПРУТА DR6-10 ПОКРІВЕЛЬНИЙ СПЕЦІАЛЬНИЙ</t>
  </si>
  <si>
    <t xml:space="preserve">          ТРИМАЧ ПРУТА DR6-10 ПОКРІВЕЛЬНИЙ ХРЕСТОПОДІБНИЙ СПЕЦІАЛЬНИЙ</t>
  </si>
  <si>
    <t xml:space="preserve">          УНІВЕРСАЛЬНИЙ ТРИМАЧ ПРУТА DR6-10</t>
  </si>
  <si>
    <t xml:space="preserve">          УНІВЕРСАЛЬНИЙ ТРИМАЧ ПРУТА DR8 З EASYLOCK</t>
  </si>
  <si>
    <t xml:space="preserve">          УНІВЕРСАЛЬНИЙ ТРИМАЧ ПРУТА DR8-10 З ПЛАСТИКОМ</t>
  </si>
  <si>
    <t xml:space="preserve">          ТРИМАЧ ПРУТА DR8 ПОКРІВЕЛЬНИЙ TOPFIX </t>
  </si>
  <si>
    <t xml:space="preserve">          ТРИМАЧ ПРУТА DR8 ПОКРІВЕЛЬНИЙ ZEN</t>
  </si>
  <si>
    <t xml:space="preserve">          ТРИМАЧ СМУГИ ПОКРІВЕЛЬНИЙ ZEN</t>
  </si>
  <si>
    <t xml:space="preserve">          ТРИМАЧ ПРУТА DR6-10 ПОКРІВЕЛЬНИЙ ZEN УНІВЕРСАЛЬНИЙ</t>
  </si>
  <si>
    <t xml:space="preserve">          ТРИМАЧ ПРУТА DR8 ПОКРІВЕЛЬНИЙ ZEN З ПЛАСТИКОМ</t>
  </si>
  <si>
    <t xml:space="preserve">          КРИШКА ПІД ТРИМАЧ TOPFIX/ZEN</t>
  </si>
  <si>
    <t xml:space="preserve">          ПОКРІВЕЛЬНИЙ ТРИМАЧ ПРУТА DR6-8 ПЛАСТИКОВИЙ</t>
  </si>
  <si>
    <t xml:space="preserve">          ТРИМАЧ ПРУТА DR6-10 НА РИНВІ ВОДОСТОКУ</t>
  </si>
  <si>
    <t xml:space="preserve">          ТРИМАЧ СМУГИ УНІВЕРСАЛЬНИЙ З ФІКСУЮЧИМ БОЛТОМ</t>
  </si>
  <si>
    <t xml:space="preserve">          ТРИМАЧ-ПЕРЕМИЧКА ПРУТА DR8-10 З 1-М ОТВОРОМ</t>
  </si>
  <si>
    <t xml:space="preserve">          ТРИМАЧ-ПЕРЕМИЧКА ПРУТА DR6-8 З 2-МА ОТВОРАМИ</t>
  </si>
  <si>
    <t xml:space="preserve">          ОБОЙМА УНІВЕРСАЛЬНА ДЛЯ ПРУТА DR6-10 НА ВОДОСТІЧНІЙ ТРУБІ</t>
  </si>
  <si>
    <t xml:space="preserve">          КОНЬКОВИЙ ТРИМАЧ ПРУТА DR8 РЕГУЛЬОВАНИЙ З EASYLOCK (3 ЕЛЕМЕНТА)</t>
  </si>
  <si>
    <t xml:space="preserve">          ОБОЙМА УНІВЕРСАЛЬНА ДЛЯ ПРУТА DR8 НА ВОДОСТІЧНІЙ ТРУБІ З EASYLOCK</t>
  </si>
  <si>
    <t xml:space="preserve">          ХОМУТ ЗАЗЕМЛЕННЯ ДЛЯ ВОДОСТІЧНИХ ТРУБ</t>
  </si>
  <si>
    <t xml:space="preserve">          ТРИМАЧ ПРУТА DR8-10 НА ФАЛЬЦЕВІЙ ПОКРІВЛІ</t>
  </si>
  <si>
    <t xml:space="preserve">          ТРИМАЧ СМУГИ НА ФАЛЬЦЕВІЙ ПОКРІВЛІ</t>
  </si>
  <si>
    <t>Тримач прута DR8-10 на фальцевій покрівлі з пластиком</t>
  </si>
  <si>
    <t xml:space="preserve">          ТРИМАЧ ПРУТА DR8-10 НА ФАЛЬЦЕВІЙ ПОКРІВЛІ З ПЛАСТИКОМ</t>
  </si>
  <si>
    <t xml:space="preserve">          ТРИМАЧ ПРУТА DR8-10 НА ФАЛЬЦЕВІЙ ПОКРІВЛІ УНІВЕРСАЛЬНИЙ</t>
  </si>
  <si>
    <t xml:space="preserve">          ТРИМАЧ ПРУТА DR6-10 НА ФАЛЬЦЕВІЙ ПОКРІВЛІ</t>
  </si>
  <si>
    <r>
      <t xml:space="preserve">72153 </t>
    </r>
    <r>
      <rPr>
        <sz val="13"/>
        <color rgb="FFC0504D"/>
        <rFont val="Segoe UI"/>
        <family val="2"/>
        <charset val="204"/>
      </rPr>
      <t>02</t>
    </r>
  </si>
  <si>
    <r>
      <t xml:space="preserve">72153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</si>
  <si>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DLN-E </t>
    </r>
    <r>
      <rPr>
        <sz val="12"/>
        <rFont val="Segoe UI"/>
        <family val="2"/>
        <charset val="204"/>
      </rPr>
      <t>Cu</t>
    </r>
  </si>
  <si>
    <r>
      <t xml:space="preserve">72154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</si>
  <si>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</si>
  <si>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</si>
  <si>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</si>
  <si>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DLN-P </t>
    </r>
    <r>
      <rPr>
        <sz val="12"/>
        <rFont val="Segoe UI"/>
        <family val="2"/>
        <charset val="204"/>
      </rPr>
      <t>Zn/Pl</t>
    </r>
  </si>
  <si>
    <r>
      <t>DLN-P Cu</t>
    </r>
    <r>
      <rPr>
        <sz val="12"/>
        <rFont val="Segoe UI"/>
        <family val="2"/>
        <charset val="204"/>
      </rPr>
      <t>/Pl</t>
    </r>
  </si>
  <si>
    <r>
      <t xml:space="preserve">DLN-P </t>
    </r>
    <r>
      <rPr>
        <sz val="12"/>
        <rFont val="Segoe UI"/>
        <family val="2"/>
        <charset val="204"/>
      </rPr>
      <t>Mi/Pl</t>
    </r>
  </si>
  <si>
    <r>
      <t xml:space="preserve">DLN-P </t>
    </r>
    <r>
      <rPr>
        <sz val="12"/>
        <rFont val="Segoe UI"/>
        <family val="2"/>
        <charset val="204"/>
      </rPr>
      <t>Rl/Pl</t>
    </r>
  </si>
  <si>
    <r>
      <t xml:space="preserve">72155 </t>
    </r>
    <r>
      <rPr>
        <sz val="13"/>
        <color rgb="FFC0504D"/>
        <rFont val="Segoe UI"/>
        <family val="2"/>
        <charset val="204"/>
      </rPr>
      <t>02</t>
    </r>
  </si>
  <si>
    <r>
      <t xml:space="preserve">72155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</si>
  <si>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DLA-I </t>
    </r>
    <r>
      <rPr>
        <sz val="12"/>
        <rFont val="Segoe UI"/>
        <family val="2"/>
        <charset val="204"/>
      </rPr>
      <t>Cu</t>
    </r>
  </si>
  <si>
    <r>
      <t xml:space="preserve">72156 </t>
    </r>
    <r>
      <rPr>
        <sz val="13"/>
        <color rgb="FFC0504D"/>
        <rFont val="Segoe UI"/>
        <family val="2"/>
        <charset val="204"/>
      </rPr>
      <t>02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</si>
  <si>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</si>
  <si>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7030A0"/>
        <rFont val="Segoe UI"/>
        <family val="2"/>
        <charset val="204"/>
      </rPr>
      <t>8</t>
    </r>
  </si>
  <si>
    <r>
      <t xml:space="preserve">DLA-IB </t>
    </r>
    <r>
      <rPr>
        <sz val="12"/>
        <rFont val="Segoe UI"/>
        <family val="2"/>
        <charset val="204"/>
      </rPr>
      <t>Cu</t>
    </r>
  </si>
  <si>
    <r>
      <t xml:space="preserve">DLA-IB </t>
    </r>
    <r>
      <rPr>
        <sz val="12"/>
        <rFont val="Segoe UI"/>
        <family val="2"/>
        <charset val="204"/>
      </rPr>
      <t>Al/Zn</t>
    </r>
  </si>
  <si>
    <r>
      <t xml:space="preserve">DLA-IB </t>
    </r>
    <r>
      <rPr>
        <sz val="12"/>
        <rFont val="Segoe UI"/>
        <family val="2"/>
        <charset val="204"/>
      </rPr>
      <t>Al/Rl</t>
    </r>
  </si>
  <si>
    <r>
      <t xml:space="preserve">72157 </t>
    </r>
    <r>
      <rPr>
        <sz val="13"/>
        <color rgb="FFC0504D"/>
        <rFont val="Segoe UI"/>
        <family val="2"/>
        <charset val="204"/>
      </rPr>
      <t>02</t>
    </r>
  </si>
  <si>
    <r>
      <t xml:space="preserve">72157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3C8C8A"/>
        <rFont val="Segoe UI"/>
        <family val="2"/>
        <charset val="204"/>
      </rPr>
      <t>5</t>
    </r>
  </si>
  <si>
    <r>
      <t xml:space="preserve">72158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</si>
  <si>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72158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</si>
  <si>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DLA-P </t>
    </r>
    <r>
      <rPr>
        <sz val="12"/>
        <rFont val="Segoe UI"/>
        <family val="2"/>
        <charset val="204"/>
      </rPr>
      <t>Cu/Pl</t>
    </r>
  </si>
  <si>
    <r>
      <t>DLA-P Al</t>
    </r>
    <r>
      <rPr>
        <sz val="12"/>
        <rFont val="Segoe UI"/>
        <family val="2"/>
        <charset val="204"/>
      </rPr>
      <t>/Pl</t>
    </r>
  </si>
  <si>
    <r>
      <t xml:space="preserve">72161 </t>
    </r>
    <r>
      <rPr>
        <sz val="13"/>
        <color rgb="FF00B0F0"/>
        <rFont val="Segoe UI"/>
        <family val="2"/>
        <charset val="204"/>
      </rPr>
      <t>01</t>
    </r>
  </si>
  <si>
    <r>
      <t xml:space="preserve">72161 </t>
    </r>
    <r>
      <rPr>
        <sz val="13"/>
        <color rgb="FFC0504D"/>
        <rFont val="Segoe UI"/>
        <family val="2"/>
        <charset val="204"/>
      </rPr>
      <t>02</t>
    </r>
  </si>
  <si>
    <r>
      <t xml:space="preserve">72161 </t>
    </r>
    <r>
      <rPr>
        <sz val="13"/>
        <color rgb="FFF79646"/>
        <rFont val="Segoe UI"/>
        <family val="2"/>
        <charset val="204"/>
      </rPr>
      <t>04</t>
    </r>
  </si>
  <si>
    <r>
      <t xml:space="preserve">72162 </t>
    </r>
    <r>
      <rPr>
        <sz val="13"/>
        <color rgb="FF00B0F0"/>
        <rFont val="Segoe UI"/>
        <family val="2"/>
        <charset val="204"/>
      </rPr>
      <t>01</t>
    </r>
  </si>
  <si>
    <r>
      <t xml:space="preserve">72162 </t>
    </r>
    <r>
      <rPr>
        <sz val="13"/>
        <color rgb="FFC0504D"/>
        <rFont val="Segoe UI"/>
        <family val="2"/>
        <charset val="204"/>
      </rPr>
      <t>02</t>
    </r>
  </si>
  <si>
    <r>
      <t xml:space="preserve">72162 </t>
    </r>
    <r>
      <rPr>
        <sz val="13"/>
        <color rgb="FFF79646"/>
        <rFont val="Segoe UI"/>
        <family val="2"/>
        <charset val="204"/>
      </rPr>
      <t>04</t>
    </r>
  </si>
  <si>
    <r>
      <t xml:space="preserve">72163 </t>
    </r>
    <r>
      <rPr>
        <sz val="13"/>
        <color rgb="FF00B0F0"/>
        <rFont val="Segoe UI"/>
        <family val="2"/>
        <charset val="204"/>
      </rPr>
      <t>01</t>
    </r>
  </si>
  <si>
    <r>
      <t xml:space="preserve">72163 </t>
    </r>
    <r>
      <rPr>
        <sz val="13"/>
        <color rgb="FFC0504D"/>
        <rFont val="Segoe UI"/>
        <family val="2"/>
        <charset val="204"/>
      </rPr>
      <t>02</t>
    </r>
  </si>
  <si>
    <r>
      <t xml:space="preserve">72163 </t>
    </r>
    <r>
      <rPr>
        <sz val="13"/>
        <color rgb="FFF79646"/>
        <rFont val="Segoe UI"/>
        <family val="2"/>
        <charset val="204"/>
      </rPr>
      <t>04</t>
    </r>
  </si>
  <si>
    <r>
      <t xml:space="preserve">72164 </t>
    </r>
    <r>
      <rPr>
        <sz val="13"/>
        <color rgb="FF00B0F0"/>
        <rFont val="Segoe UI"/>
        <family val="2"/>
        <charset val="204"/>
      </rPr>
      <t>01</t>
    </r>
  </si>
  <si>
    <r>
      <t xml:space="preserve">72164 </t>
    </r>
    <r>
      <rPr>
        <sz val="13"/>
        <color rgb="FFC0504D"/>
        <rFont val="Segoe UI"/>
        <family val="2"/>
        <charset val="204"/>
      </rPr>
      <t>02</t>
    </r>
  </si>
  <si>
    <r>
      <t xml:space="preserve">72164 </t>
    </r>
    <r>
      <rPr>
        <sz val="13"/>
        <color rgb="FFF79646"/>
        <rFont val="Segoe UI"/>
        <family val="2"/>
        <charset val="204"/>
      </rPr>
      <t>04</t>
    </r>
  </si>
  <si>
    <r>
      <t xml:space="preserve">72165 </t>
    </r>
    <r>
      <rPr>
        <sz val="13"/>
        <color rgb="FF00B0F0"/>
        <rFont val="Segoe UI"/>
        <family val="2"/>
        <charset val="204"/>
      </rPr>
      <t>01</t>
    </r>
  </si>
  <si>
    <r>
      <t xml:space="preserve">72165 </t>
    </r>
    <r>
      <rPr>
        <sz val="13"/>
        <color rgb="FFC0504D"/>
        <rFont val="Segoe UI"/>
        <family val="2"/>
        <charset val="204"/>
      </rPr>
      <t>02</t>
    </r>
  </si>
  <si>
    <r>
      <t xml:space="preserve">72165 </t>
    </r>
    <r>
      <rPr>
        <sz val="13"/>
        <color rgb="FFF79646"/>
        <rFont val="Segoe UI"/>
        <family val="2"/>
        <charset val="204"/>
      </rPr>
      <t>04</t>
    </r>
  </si>
  <si>
    <r>
      <t xml:space="preserve">72166 </t>
    </r>
    <r>
      <rPr>
        <sz val="13"/>
        <color rgb="FF00B0F0"/>
        <rFont val="Segoe UI"/>
        <family val="2"/>
        <charset val="204"/>
      </rPr>
      <t>01</t>
    </r>
  </si>
  <si>
    <r>
      <t xml:space="preserve">72166 </t>
    </r>
    <r>
      <rPr>
        <sz val="13"/>
        <color rgb="FFC0504D"/>
        <rFont val="Segoe UI"/>
        <family val="2"/>
        <charset val="204"/>
      </rPr>
      <t>02</t>
    </r>
  </si>
  <si>
    <r>
      <t xml:space="preserve">72166 </t>
    </r>
    <r>
      <rPr>
        <sz val="13"/>
        <color rgb="FFF79646"/>
        <rFont val="Segoe UI"/>
        <family val="2"/>
        <charset val="204"/>
      </rPr>
      <t>04</t>
    </r>
  </si>
  <si>
    <r>
      <t xml:space="preserve">DZ1 </t>
    </r>
    <r>
      <rPr>
        <sz val="12"/>
        <rFont val="Segoe UI"/>
        <family val="2"/>
        <charset val="204"/>
      </rPr>
      <t>Zn</t>
    </r>
  </si>
  <si>
    <r>
      <t xml:space="preserve">DZ2 </t>
    </r>
    <r>
      <rPr>
        <sz val="12"/>
        <rFont val="Segoe UI"/>
        <family val="2"/>
        <charset val="204"/>
      </rPr>
      <t>Zn</t>
    </r>
  </si>
  <si>
    <r>
      <t xml:space="preserve">DZ3 </t>
    </r>
    <r>
      <rPr>
        <sz val="12"/>
        <rFont val="Segoe UI"/>
        <family val="2"/>
        <charset val="204"/>
      </rPr>
      <t>Zn</t>
    </r>
  </si>
  <si>
    <r>
      <t xml:space="preserve">DZ4 </t>
    </r>
    <r>
      <rPr>
        <sz val="12"/>
        <rFont val="Segoe UI"/>
        <family val="2"/>
        <charset val="204"/>
      </rPr>
      <t>Zn</t>
    </r>
  </si>
  <si>
    <r>
      <t xml:space="preserve">DZ5 </t>
    </r>
    <r>
      <rPr>
        <sz val="12"/>
        <rFont val="Segoe UI"/>
        <family val="2"/>
        <charset val="204"/>
      </rPr>
      <t>Zn</t>
    </r>
  </si>
  <si>
    <r>
      <t xml:space="preserve">DZ6 </t>
    </r>
    <r>
      <rPr>
        <sz val="12"/>
        <rFont val="Segoe UI"/>
        <family val="2"/>
        <charset val="204"/>
      </rPr>
      <t>Zn</t>
    </r>
  </si>
  <si>
    <r>
      <t xml:space="preserve">72171 </t>
    </r>
    <r>
      <rPr>
        <sz val="13"/>
        <color rgb="FF00B0F0"/>
        <rFont val="Segoe UI"/>
        <family val="2"/>
        <charset val="204"/>
      </rPr>
      <t>01</t>
    </r>
  </si>
  <si>
    <r>
      <t xml:space="preserve">72171 </t>
    </r>
    <r>
      <rPr>
        <sz val="13"/>
        <color rgb="FFC0504D"/>
        <rFont val="Segoe UI"/>
        <family val="2"/>
        <charset val="204"/>
      </rPr>
      <t>02</t>
    </r>
  </si>
  <si>
    <r>
      <t xml:space="preserve">72171 </t>
    </r>
    <r>
      <rPr>
        <sz val="13"/>
        <color rgb="FFF79646"/>
        <rFont val="Segoe UI"/>
        <family val="2"/>
        <charset val="204"/>
      </rPr>
      <t>04</t>
    </r>
  </si>
  <si>
    <r>
      <t xml:space="preserve">72172 </t>
    </r>
    <r>
      <rPr>
        <sz val="13"/>
        <color rgb="FF00B0F0"/>
        <rFont val="Segoe UI"/>
        <family val="2"/>
        <charset val="204"/>
      </rPr>
      <t>01</t>
    </r>
  </si>
  <si>
    <r>
      <t xml:space="preserve">72172 </t>
    </r>
    <r>
      <rPr>
        <sz val="13"/>
        <color rgb="FFC0504D"/>
        <rFont val="Segoe UI"/>
        <family val="2"/>
        <charset val="204"/>
      </rPr>
      <t>02</t>
    </r>
  </si>
  <si>
    <r>
      <t xml:space="preserve">72172 </t>
    </r>
    <r>
      <rPr>
        <sz val="13"/>
        <color rgb="FFF79646"/>
        <rFont val="Segoe UI"/>
        <family val="2"/>
        <charset val="204"/>
      </rPr>
      <t>04</t>
    </r>
  </si>
  <si>
    <r>
      <t xml:space="preserve">72173 </t>
    </r>
    <r>
      <rPr>
        <sz val="13"/>
        <color rgb="FF00B0F0"/>
        <rFont val="Segoe UI"/>
        <family val="2"/>
        <charset val="204"/>
      </rPr>
      <t>01</t>
    </r>
  </si>
  <si>
    <r>
      <t xml:space="preserve">72173 </t>
    </r>
    <r>
      <rPr>
        <sz val="13"/>
        <color rgb="FFC0504D"/>
        <rFont val="Segoe UI"/>
        <family val="2"/>
        <charset val="204"/>
      </rPr>
      <t>02</t>
    </r>
  </si>
  <si>
    <r>
      <t xml:space="preserve">72173 </t>
    </r>
    <r>
      <rPr>
        <sz val="13"/>
        <color rgb="FFF79646"/>
        <rFont val="Segoe UI"/>
        <family val="2"/>
        <charset val="204"/>
      </rPr>
      <t>04</t>
    </r>
  </si>
  <si>
    <r>
      <t xml:space="preserve">72174 </t>
    </r>
    <r>
      <rPr>
        <sz val="13"/>
        <color rgb="FF00B0F0"/>
        <rFont val="Segoe UI"/>
        <family val="2"/>
        <charset val="204"/>
      </rPr>
      <t>01</t>
    </r>
  </si>
  <si>
    <r>
      <t xml:space="preserve">72174 </t>
    </r>
    <r>
      <rPr>
        <sz val="13"/>
        <color rgb="FFC0504D"/>
        <rFont val="Segoe UI"/>
        <family val="2"/>
        <charset val="204"/>
      </rPr>
      <t>02</t>
    </r>
  </si>
  <si>
    <r>
      <t xml:space="preserve">72174 </t>
    </r>
    <r>
      <rPr>
        <sz val="13"/>
        <color rgb="FFF79646"/>
        <rFont val="Segoe UI"/>
        <family val="2"/>
        <charset val="204"/>
      </rPr>
      <t>04</t>
    </r>
  </si>
  <si>
    <r>
      <t xml:space="preserve">72175 </t>
    </r>
    <r>
      <rPr>
        <sz val="13"/>
        <color rgb="FF00B0F0"/>
        <rFont val="Segoe UI"/>
        <family val="2"/>
        <charset val="204"/>
      </rPr>
      <t>01</t>
    </r>
  </si>
  <si>
    <r>
      <t xml:space="preserve">72175 </t>
    </r>
    <r>
      <rPr>
        <sz val="13"/>
        <color rgb="FFC0504D"/>
        <rFont val="Segoe UI"/>
        <family val="2"/>
        <charset val="204"/>
      </rPr>
      <t>02</t>
    </r>
  </si>
  <si>
    <r>
      <t xml:space="preserve">72175 </t>
    </r>
    <r>
      <rPr>
        <sz val="13"/>
        <color rgb="FFF79646"/>
        <rFont val="Segoe UI"/>
        <family val="2"/>
        <charset val="204"/>
      </rPr>
      <t>04</t>
    </r>
  </si>
  <si>
    <r>
      <t xml:space="preserve">72176 </t>
    </r>
    <r>
      <rPr>
        <sz val="13"/>
        <color rgb="FF00B0F0"/>
        <rFont val="Segoe UI"/>
        <family val="2"/>
        <charset val="204"/>
      </rPr>
      <t>01</t>
    </r>
  </si>
  <si>
    <r>
      <t xml:space="preserve">72176 </t>
    </r>
    <r>
      <rPr>
        <sz val="13"/>
        <color rgb="FFC0504D"/>
        <rFont val="Segoe UI"/>
        <family val="2"/>
        <charset val="204"/>
      </rPr>
      <t>02</t>
    </r>
  </si>
  <si>
    <r>
      <t xml:space="preserve">72176 </t>
    </r>
    <r>
      <rPr>
        <sz val="13"/>
        <color rgb="FFF79646"/>
        <rFont val="Segoe UI"/>
        <family val="2"/>
        <charset val="204"/>
      </rPr>
      <t>04</t>
    </r>
  </si>
  <si>
    <r>
      <t xml:space="preserve">DZS1 </t>
    </r>
    <r>
      <rPr>
        <sz val="12"/>
        <rFont val="Segoe UI"/>
        <family val="2"/>
        <charset val="204"/>
      </rPr>
      <t>Zn</t>
    </r>
  </si>
  <si>
    <r>
      <t xml:space="preserve">DZS2 </t>
    </r>
    <r>
      <rPr>
        <sz val="12"/>
        <rFont val="Segoe UI"/>
        <family val="2"/>
        <charset val="204"/>
      </rPr>
      <t>Zn</t>
    </r>
  </si>
  <si>
    <r>
      <t xml:space="preserve">DZS3 </t>
    </r>
    <r>
      <rPr>
        <sz val="12"/>
        <rFont val="Segoe UI"/>
        <family val="2"/>
        <charset val="204"/>
      </rPr>
      <t>Zn</t>
    </r>
  </si>
  <si>
    <r>
      <t xml:space="preserve">DZS4 </t>
    </r>
    <r>
      <rPr>
        <sz val="12"/>
        <rFont val="Segoe UI"/>
        <family val="2"/>
        <charset val="204"/>
      </rPr>
      <t>Zn</t>
    </r>
  </si>
  <si>
    <r>
      <t xml:space="preserve">DZS5 </t>
    </r>
    <r>
      <rPr>
        <sz val="12"/>
        <rFont val="Segoe UI"/>
        <family val="2"/>
        <charset val="204"/>
      </rPr>
      <t>Zn</t>
    </r>
  </si>
  <si>
    <r>
      <t xml:space="preserve">DZS6 </t>
    </r>
    <r>
      <rPr>
        <sz val="12"/>
        <rFont val="Segoe UI"/>
        <family val="2"/>
        <charset val="204"/>
      </rPr>
      <t>Zn</t>
    </r>
  </si>
  <si>
    <r>
      <t xml:space="preserve">72181 </t>
    </r>
    <r>
      <rPr>
        <sz val="13"/>
        <color rgb="FF00B0F0"/>
        <rFont val="Segoe UI"/>
        <family val="2"/>
        <charset val="204"/>
      </rPr>
      <t>01</t>
    </r>
  </si>
  <si>
    <r>
      <t xml:space="preserve">72181 </t>
    </r>
    <r>
      <rPr>
        <sz val="13"/>
        <color rgb="FFC0504D"/>
        <rFont val="Segoe UI"/>
        <family val="2"/>
        <charset val="204"/>
      </rPr>
      <t>02</t>
    </r>
  </si>
  <si>
    <r>
      <t xml:space="preserve">72181 </t>
    </r>
    <r>
      <rPr>
        <sz val="13"/>
        <color rgb="FFF79646"/>
        <rFont val="Segoe UI"/>
        <family val="2"/>
        <charset val="204"/>
      </rPr>
      <t>04</t>
    </r>
  </si>
  <si>
    <r>
      <t xml:space="preserve">72181 </t>
    </r>
    <r>
      <rPr>
        <sz val="13"/>
        <color rgb="FF7030A0"/>
        <rFont val="Segoe UI"/>
        <family val="2"/>
        <charset val="204"/>
      </rPr>
      <t>08</t>
    </r>
  </si>
  <si>
    <r>
      <t xml:space="preserve">72182 </t>
    </r>
    <r>
      <rPr>
        <sz val="13"/>
        <color rgb="FF00B0F0"/>
        <rFont val="Segoe UI"/>
        <family val="2"/>
        <charset val="204"/>
      </rPr>
      <t>01</t>
    </r>
  </si>
  <si>
    <r>
      <t xml:space="preserve">72182 </t>
    </r>
    <r>
      <rPr>
        <sz val="13"/>
        <color rgb="FFC0504D"/>
        <rFont val="Segoe UI"/>
        <family val="2"/>
        <charset val="204"/>
      </rPr>
      <t>02</t>
    </r>
  </si>
  <si>
    <r>
      <t xml:space="preserve">72182 </t>
    </r>
    <r>
      <rPr>
        <sz val="13"/>
        <color rgb="FFF79646"/>
        <rFont val="Segoe UI"/>
        <family val="2"/>
        <charset val="204"/>
      </rPr>
      <t>04</t>
    </r>
  </si>
  <si>
    <r>
      <t xml:space="preserve">72182 </t>
    </r>
    <r>
      <rPr>
        <sz val="13"/>
        <color rgb="FF7030A0"/>
        <rFont val="Segoe UI"/>
        <family val="2"/>
        <charset val="204"/>
      </rPr>
      <t>08</t>
    </r>
  </si>
  <si>
    <r>
      <t xml:space="preserve">72183 </t>
    </r>
    <r>
      <rPr>
        <sz val="13"/>
        <color rgb="FF00B0F0"/>
        <rFont val="Segoe UI"/>
        <family val="2"/>
        <charset val="204"/>
      </rPr>
      <t>01</t>
    </r>
  </si>
  <si>
    <r>
      <t xml:space="preserve">72183 </t>
    </r>
    <r>
      <rPr>
        <sz val="13"/>
        <color rgb="FFC0504D"/>
        <rFont val="Segoe UI"/>
        <family val="2"/>
        <charset val="204"/>
      </rPr>
      <t>02</t>
    </r>
  </si>
  <si>
    <r>
      <t xml:space="preserve">72183 </t>
    </r>
    <r>
      <rPr>
        <sz val="13"/>
        <color rgb="FFF79646"/>
        <rFont val="Segoe UI"/>
        <family val="2"/>
        <charset val="204"/>
      </rPr>
      <t>04</t>
    </r>
  </si>
  <si>
    <r>
      <t xml:space="preserve">72183 </t>
    </r>
    <r>
      <rPr>
        <sz val="13"/>
        <color rgb="FF7030A0"/>
        <rFont val="Segoe UI"/>
        <family val="2"/>
        <charset val="204"/>
      </rPr>
      <t>08</t>
    </r>
  </si>
  <si>
    <r>
      <t xml:space="preserve">72184 </t>
    </r>
    <r>
      <rPr>
        <sz val="13"/>
        <color rgb="FF00B0F0"/>
        <rFont val="Segoe UI"/>
        <family val="2"/>
        <charset val="204"/>
      </rPr>
      <t>01</t>
    </r>
  </si>
  <si>
    <r>
      <t xml:space="preserve">72184 </t>
    </r>
    <r>
      <rPr>
        <sz val="13"/>
        <color rgb="FFC0504D"/>
        <rFont val="Segoe UI"/>
        <family val="2"/>
        <charset val="204"/>
      </rPr>
      <t>02</t>
    </r>
  </si>
  <si>
    <r>
      <t xml:space="preserve">72184 </t>
    </r>
    <r>
      <rPr>
        <sz val="13"/>
        <color rgb="FFF79646"/>
        <rFont val="Segoe UI"/>
        <family val="2"/>
        <charset val="204"/>
      </rPr>
      <t>04</t>
    </r>
  </si>
  <si>
    <r>
      <t xml:space="preserve">72184 </t>
    </r>
    <r>
      <rPr>
        <sz val="13"/>
        <color rgb="FF7030A0"/>
        <rFont val="Segoe UI"/>
        <family val="2"/>
        <charset val="204"/>
      </rPr>
      <t>08</t>
    </r>
  </si>
  <si>
    <r>
      <t xml:space="preserve">72185 </t>
    </r>
    <r>
      <rPr>
        <sz val="13"/>
        <color rgb="FF00B0F0"/>
        <rFont val="Segoe UI"/>
        <family val="2"/>
        <charset val="204"/>
      </rPr>
      <t>01</t>
    </r>
  </si>
  <si>
    <r>
      <t xml:space="preserve">72185 </t>
    </r>
    <r>
      <rPr>
        <sz val="13"/>
        <color rgb="FFC0504D"/>
        <rFont val="Segoe UI"/>
        <family val="2"/>
        <charset val="204"/>
      </rPr>
      <t>02</t>
    </r>
  </si>
  <si>
    <r>
      <t xml:space="preserve">72185 </t>
    </r>
    <r>
      <rPr>
        <sz val="13"/>
        <color rgb="FFF79646"/>
        <rFont val="Segoe UI"/>
        <family val="2"/>
        <charset val="204"/>
      </rPr>
      <t>04</t>
    </r>
  </si>
  <si>
    <r>
      <t xml:space="preserve">72185 </t>
    </r>
    <r>
      <rPr>
        <sz val="13"/>
        <color rgb="FF7030A0"/>
        <rFont val="Segoe UI"/>
        <family val="2"/>
        <charset val="204"/>
      </rPr>
      <t>08</t>
    </r>
  </si>
  <si>
    <r>
      <t xml:space="preserve">72186 </t>
    </r>
    <r>
      <rPr>
        <sz val="13"/>
        <color rgb="FF00B0F0"/>
        <rFont val="Segoe UI"/>
        <family val="2"/>
        <charset val="204"/>
      </rPr>
      <t>01</t>
    </r>
  </si>
  <si>
    <r>
      <t xml:space="preserve">72186 </t>
    </r>
    <r>
      <rPr>
        <sz val="13"/>
        <color rgb="FFC0504D"/>
        <rFont val="Segoe UI"/>
        <family val="2"/>
        <charset val="204"/>
      </rPr>
      <t>02</t>
    </r>
  </si>
  <si>
    <r>
      <t xml:space="preserve">72186 </t>
    </r>
    <r>
      <rPr>
        <sz val="13"/>
        <color rgb="FFF79646"/>
        <rFont val="Segoe UI"/>
        <family val="2"/>
        <charset val="204"/>
      </rPr>
      <t>04</t>
    </r>
  </si>
  <si>
    <r>
      <t xml:space="preserve">72186 </t>
    </r>
    <r>
      <rPr>
        <sz val="13"/>
        <color rgb="FF7030A0"/>
        <rFont val="Segoe UI"/>
        <family val="2"/>
        <charset val="204"/>
      </rPr>
      <t>08</t>
    </r>
  </si>
  <si>
    <r>
      <t xml:space="preserve">DZ1-B </t>
    </r>
    <r>
      <rPr>
        <sz val="12"/>
        <rFont val="Segoe UI"/>
        <family val="2"/>
        <charset val="204"/>
      </rPr>
      <t>Zn</t>
    </r>
  </si>
  <si>
    <t xml:space="preserve"> DZ1-B Cu</t>
  </si>
  <si>
    <r>
      <t xml:space="preserve">DZ2-B </t>
    </r>
    <r>
      <rPr>
        <sz val="12"/>
        <rFont val="Segoe UI"/>
        <family val="2"/>
        <charset val="204"/>
      </rPr>
      <t>Zn</t>
    </r>
  </si>
  <si>
    <r>
      <t xml:space="preserve">DZ3-B </t>
    </r>
    <r>
      <rPr>
        <sz val="12"/>
        <rFont val="Segoe UI"/>
        <family val="2"/>
        <charset val="204"/>
      </rPr>
      <t>Zn</t>
    </r>
  </si>
  <si>
    <r>
      <t xml:space="preserve">DZ4-B </t>
    </r>
    <r>
      <rPr>
        <sz val="12"/>
        <rFont val="Segoe UI"/>
        <family val="2"/>
        <charset val="204"/>
      </rPr>
      <t>Zn</t>
    </r>
  </si>
  <si>
    <r>
      <t xml:space="preserve">DZ6-B </t>
    </r>
    <r>
      <rPr>
        <sz val="12"/>
        <rFont val="Segoe UI"/>
        <family val="2"/>
        <charset val="204"/>
      </rPr>
      <t>Zn</t>
    </r>
  </si>
  <si>
    <r>
      <t xml:space="preserve">72187 </t>
    </r>
    <r>
      <rPr>
        <sz val="13"/>
        <color rgb="FFC0504D"/>
        <rFont val="Segoe UI"/>
        <family val="2"/>
        <charset val="204"/>
      </rPr>
      <t>02</t>
    </r>
  </si>
  <si>
    <r>
      <t xml:space="preserve">72187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</si>
  <si>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72188 </t>
    </r>
    <r>
      <rPr>
        <sz val="13"/>
        <color rgb="FFC0504D"/>
        <rFont val="Segoe UI"/>
        <family val="2"/>
        <charset val="204"/>
      </rPr>
      <t>02</t>
    </r>
  </si>
  <si>
    <r>
      <t xml:space="preserve">72188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</si>
  <si>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72189 </t>
    </r>
    <r>
      <rPr>
        <sz val="13"/>
        <color rgb="FFC0504D"/>
        <rFont val="Segoe UI"/>
        <family val="2"/>
        <charset val="204"/>
      </rPr>
      <t>02</t>
    </r>
  </si>
  <si>
    <r>
      <t xml:space="preserve">72189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</si>
  <si>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DZ1-E </t>
    </r>
    <r>
      <rPr>
        <sz val="12"/>
        <rFont val="Segoe UI"/>
        <family val="2"/>
        <charset val="204"/>
      </rPr>
      <t>Cu</t>
    </r>
  </si>
  <si>
    <t>DZ1-E Zn/Ni</t>
  </si>
  <si>
    <r>
      <t xml:space="preserve">DZ2-E </t>
    </r>
    <r>
      <rPr>
        <sz val="12"/>
        <rFont val="Segoe UI"/>
        <family val="2"/>
        <charset val="204"/>
      </rPr>
      <t>Cu</t>
    </r>
  </si>
  <si>
    <t>DZ2-E Zn/Ni</t>
  </si>
  <si>
    <r>
      <t xml:space="preserve">DZ3-E </t>
    </r>
    <r>
      <rPr>
        <sz val="12"/>
        <rFont val="Segoe UI"/>
        <family val="2"/>
        <charset val="204"/>
      </rPr>
      <t>Cu</t>
    </r>
  </si>
  <si>
    <t>DZ3-E Zn/Ni</t>
  </si>
  <si>
    <t xml:space="preserve">DZ2-E Cu </t>
  </si>
  <si>
    <t xml:space="preserve">DZ2-E Zn/Ni </t>
  </si>
  <si>
    <t xml:space="preserve">DZ3-E Cu </t>
  </si>
  <si>
    <t xml:space="preserve">DZ3-E Zn/Ni </t>
  </si>
  <si>
    <r>
      <t xml:space="preserve">72191 </t>
    </r>
    <r>
      <rPr>
        <sz val="13"/>
        <color rgb="FF00B0F0"/>
        <rFont val="Segoe UI"/>
        <family val="2"/>
        <charset val="204"/>
      </rPr>
      <t>01</t>
    </r>
  </si>
  <si>
    <r>
      <t xml:space="preserve">72191 </t>
    </r>
    <r>
      <rPr>
        <sz val="13"/>
        <color rgb="FFC0504D"/>
        <rFont val="Segoe UI"/>
        <family val="2"/>
        <charset val="204"/>
      </rPr>
      <t>02</t>
    </r>
  </si>
  <si>
    <r>
      <t xml:space="preserve">72191 </t>
    </r>
    <r>
      <rPr>
        <sz val="13"/>
        <color rgb="FFF79646"/>
        <rFont val="Segoe UI"/>
        <family val="2"/>
        <charset val="204"/>
      </rPr>
      <t>04</t>
    </r>
  </si>
  <si>
    <r>
      <t xml:space="preserve">72191 </t>
    </r>
    <r>
      <rPr>
        <sz val="13"/>
        <color rgb="FF7030A0"/>
        <rFont val="Segoe UI"/>
        <family val="2"/>
        <charset val="204"/>
      </rPr>
      <t>08</t>
    </r>
  </si>
  <si>
    <r>
      <t xml:space="preserve">72192 </t>
    </r>
    <r>
      <rPr>
        <sz val="13"/>
        <color rgb="FF00B0F0"/>
        <rFont val="Segoe UI"/>
        <family val="2"/>
        <charset val="204"/>
      </rPr>
      <t>01</t>
    </r>
  </si>
  <si>
    <r>
      <t xml:space="preserve">72192 </t>
    </r>
    <r>
      <rPr>
        <sz val="13"/>
        <color rgb="FFC0504D"/>
        <rFont val="Segoe UI"/>
        <family val="2"/>
        <charset val="204"/>
      </rPr>
      <t>02</t>
    </r>
  </si>
  <si>
    <r>
      <t xml:space="preserve">72192 </t>
    </r>
    <r>
      <rPr>
        <sz val="13"/>
        <color rgb="FFF79646"/>
        <rFont val="Segoe UI"/>
        <family val="2"/>
        <charset val="204"/>
      </rPr>
      <t>04</t>
    </r>
  </si>
  <si>
    <r>
      <t xml:space="preserve">72192 </t>
    </r>
    <r>
      <rPr>
        <sz val="13"/>
        <color rgb="FF7030A0"/>
        <rFont val="Segoe UI"/>
        <family val="2"/>
        <charset val="204"/>
      </rPr>
      <t>08</t>
    </r>
  </si>
  <si>
    <r>
      <t xml:space="preserve">72193 </t>
    </r>
    <r>
      <rPr>
        <sz val="13"/>
        <color rgb="FF00B0F0"/>
        <rFont val="Segoe UI"/>
        <family val="2"/>
        <charset val="204"/>
      </rPr>
      <t>01</t>
    </r>
  </si>
  <si>
    <r>
      <t xml:space="preserve">72193 </t>
    </r>
    <r>
      <rPr>
        <sz val="13"/>
        <color rgb="FFC0504D"/>
        <rFont val="Segoe UI"/>
        <family val="2"/>
        <charset val="204"/>
      </rPr>
      <t>02</t>
    </r>
  </si>
  <si>
    <r>
      <t xml:space="preserve">72193 </t>
    </r>
    <r>
      <rPr>
        <sz val="13"/>
        <color rgb="FFF79646"/>
        <rFont val="Segoe UI"/>
        <family val="2"/>
        <charset val="204"/>
      </rPr>
      <t>04</t>
    </r>
  </si>
  <si>
    <r>
      <t xml:space="preserve">72193 </t>
    </r>
    <r>
      <rPr>
        <sz val="13"/>
        <color rgb="FF7030A0"/>
        <rFont val="Segoe UI"/>
        <family val="2"/>
        <charset val="204"/>
      </rPr>
      <t>08</t>
    </r>
  </si>
  <si>
    <r>
      <t xml:space="preserve">72194 </t>
    </r>
    <r>
      <rPr>
        <sz val="13"/>
        <color rgb="FF00B0F0"/>
        <rFont val="Segoe UI"/>
        <family val="2"/>
        <charset val="204"/>
      </rPr>
      <t>01</t>
    </r>
  </si>
  <si>
    <r>
      <t xml:space="preserve">72194 </t>
    </r>
    <r>
      <rPr>
        <sz val="13"/>
        <color rgb="FFC0504D"/>
        <rFont val="Segoe UI"/>
        <family val="2"/>
        <charset val="204"/>
      </rPr>
      <t>02</t>
    </r>
  </si>
  <si>
    <r>
      <t xml:space="preserve">72194 </t>
    </r>
    <r>
      <rPr>
        <sz val="13"/>
        <color rgb="FFF79646"/>
        <rFont val="Segoe UI"/>
        <family val="2"/>
        <charset val="204"/>
      </rPr>
      <t>04</t>
    </r>
  </si>
  <si>
    <r>
      <t xml:space="preserve">72194 </t>
    </r>
    <r>
      <rPr>
        <sz val="13"/>
        <color rgb="FF7030A0"/>
        <rFont val="Segoe UI"/>
        <family val="2"/>
        <charset val="204"/>
      </rPr>
      <t>08</t>
    </r>
  </si>
  <si>
    <r>
      <t xml:space="preserve">72195 </t>
    </r>
    <r>
      <rPr>
        <sz val="13"/>
        <color rgb="FF00B0F0"/>
        <rFont val="Segoe UI"/>
        <family val="2"/>
        <charset val="204"/>
      </rPr>
      <t>01</t>
    </r>
  </si>
  <si>
    <r>
      <t xml:space="preserve">72195 </t>
    </r>
    <r>
      <rPr>
        <sz val="13"/>
        <color rgb="FFC0504D"/>
        <rFont val="Segoe UI"/>
        <family val="2"/>
        <charset val="204"/>
      </rPr>
      <t>02</t>
    </r>
  </si>
  <si>
    <r>
      <t xml:space="preserve">72195 </t>
    </r>
    <r>
      <rPr>
        <sz val="13"/>
        <color rgb="FFF79646"/>
        <rFont val="Segoe UI"/>
        <family val="2"/>
        <charset val="204"/>
      </rPr>
      <t>04</t>
    </r>
  </si>
  <si>
    <r>
      <t xml:space="preserve">72195 </t>
    </r>
    <r>
      <rPr>
        <sz val="13"/>
        <color rgb="FF7030A0"/>
        <rFont val="Segoe UI"/>
        <family val="2"/>
        <charset val="204"/>
      </rPr>
      <t>08</t>
    </r>
  </si>
  <si>
    <r>
      <t xml:space="preserve">72196 </t>
    </r>
    <r>
      <rPr>
        <sz val="13"/>
        <color rgb="FF00B0F0"/>
        <rFont val="Segoe UI"/>
        <family val="2"/>
        <charset val="204"/>
      </rPr>
      <t>01</t>
    </r>
  </si>
  <si>
    <r>
      <t xml:space="preserve">72196 </t>
    </r>
    <r>
      <rPr>
        <sz val="13"/>
        <color rgb="FFC0504D"/>
        <rFont val="Segoe UI"/>
        <family val="2"/>
        <charset val="204"/>
      </rPr>
      <t>02</t>
    </r>
  </si>
  <si>
    <r>
      <t xml:space="preserve">72196 </t>
    </r>
    <r>
      <rPr>
        <sz val="13"/>
        <color rgb="FFF79646"/>
        <rFont val="Segoe UI"/>
        <family val="2"/>
        <charset val="204"/>
      </rPr>
      <t>04</t>
    </r>
  </si>
  <si>
    <r>
      <t xml:space="preserve">72196 </t>
    </r>
    <r>
      <rPr>
        <sz val="13"/>
        <color rgb="FF7030A0"/>
        <rFont val="Segoe UI"/>
        <family val="2"/>
        <charset val="204"/>
      </rPr>
      <t>08</t>
    </r>
  </si>
  <si>
    <r>
      <t xml:space="preserve">DZS1-B </t>
    </r>
    <r>
      <rPr>
        <sz val="12"/>
        <rFont val="Segoe UI"/>
        <family val="2"/>
        <charset val="204"/>
      </rPr>
      <t>Zn</t>
    </r>
  </si>
  <si>
    <r>
      <t xml:space="preserve">DZS2-B </t>
    </r>
    <r>
      <rPr>
        <sz val="12"/>
        <rFont val="Segoe UI"/>
        <family val="2"/>
        <charset val="204"/>
      </rPr>
      <t>Zn</t>
    </r>
  </si>
  <si>
    <t>DZS2-B Cu</t>
  </si>
  <si>
    <t>DZS2-B Mi</t>
  </si>
  <si>
    <t>DZS2-B Rl</t>
  </si>
  <si>
    <r>
      <t xml:space="preserve">DZS3-B </t>
    </r>
    <r>
      <rPr>
        <sz val="12"/>
        <rFont val="Segoe UI"/>
        <family val="2"/>
        <charset val="204"/>
      </rPr>
      <t>Zn</t>
    </r>
  </si>
  <si>
    <t>DZS3-B Cu</t>
  </si>
  <si>
    <t>DZS3-B Mi</t>
  </si>
  <si>
    <t>DZS3-B Rl</t>
  </si>
  <si>
    <r>
      <t xml:space="preserve">DZS4-B </t>
    </r>
    <r>
      <rPr>
        <sz val="12"/>
        <rFont val="Segoe UI"/>
        <family val="2"/>
        <charset val="204"/>
      </rPr>
      <t>Zn</t>
    </r>
  </si>
  <si>
    <t>DZS4-B Cu</t>
  </si>
  <si>
    <t>DZS4-B Mi</t>
  </si>
  <si>
    <t>DZS4-B Rl</t>
  </si>
  <si>
    <r>
      <t xml:space="preserve">DZS5-B </t>
    </r>
    <r>
      <rPr>
        <sz val="12"/>
        <rFont val="Segoe UI"/>
        <family val="2"/>
        <charset val="204"/>
      </rPr>
      <t>Zn</t>
    </r>
  </si>
  <si>
    <t>DZS5-B Cu</t>
  </si>
  <si>
    <t>DZS5-B Mi</t>
  </si>
  <si>
    <t>DZS5-B Rl</t>
  </si>
  <si>
    <r>
      <t xml:space="preserve">DZS6-B </t>
    </r>
    <r>
      <rPr>
        <sz val="12"/>
        <rFont val="Segoe UI"/>
        <family val="2"/>
        <charset val="204"/>
      </rPr>
      <t>Zn</t>
    </r>
  </si>
  <si>
    <t>DZS6-B Cu</t>
  </si>
  <si>
    <t>DZS6-B Mi</t>
  </si>
  <si>
    <t>DZS6-B Rl</t>
  </si>
  <si>
    <r>
      <t xml:space="preserve">72197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</si>
  <si>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</si>
  <si>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</si>
  <si>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</si>
  <si>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</si>
  <si>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</si>
  <si>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</si>
  <si>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</si>
  <si>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</si>
  <si>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</si>
  <si>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</si>
  <si>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</si>
  <si>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DZ1-P </t>
    </r>
    <r>
      <rPr>
        <sz val="12"/>
        <rFont val="Segoe UI"/>
        <family val="2"/>
        <charset val="204"/>
      </rPr>
      <t>Zn/Pl</t>
    </r>
  </si>
  <si>
    <r>
      <t>DZ1-P Cu</t>
    </r>
    <r>
      <rPr>
        <sz val="12"/>
        <rFont val="Segoe UI"/>
        <family val="2"/>
        <charset val="204"/>
      </rPr>
      <t>/Pl</t>
    </r>
  </si>
  <si>
    <r>
      <t xml:space="preserve">DZ1-P </t>
    </r>
    <r>
      <rPr>
        <sz val="12"/>
        <rFont val="Segoe UI"/>
        <family val="2"/>
        <charset val="204"/>
      </rPr>
      <t>Mi/Pl</t>
    </r>
  </si>
  <si>
    <r>
      <t xml:space="preserve">DZ1-P </t>
    </r>
    <r>
      <rPr>
        <sz val="12"/>
        <rFont val="Segoe UI"/>
        <family val="2"/>
        <charset val="204"/>
      </rPr>
      <t>Rl/Pl</t>
    </r>
  </si>
  <si>
    <r>
      <t xml:space="preserve">DZ2-P </t>
    </r>
    <r>
      <rPr>
        <sz val="12"/>
        <rFont val="Segoe UI"/>
        <family val="2"/>
        <charset val="204"/>
      </rPr>
      <t>Zn/Pl</t>
    </r>
  </si>
  <si>
    <r>
      <t>DZ2-P Cu</t>
    </r>
    <r>
      <rPr>
        <sz val="12"/>
        <rFont val="Segoe UI"/>
        <family val="2"/>
        <charset val="204"/>
      </rPr>
      <t>/Pl</t>
    </r>
  </si>
  <si>
    <r>
      <t xml:space="preserve">DZ2-P </t>
    </r>
    <r>
      <rPr>
        <sz val="12"/>
        <rFont val="Segoe UI"/>
        <family val="2"/>
        <charset val="204"/>
      </rPr>
      <t>Mi/Pl</t>
    </r>
  </si>
  <si>
    <r>
      <t xml:space="preserve">DZ2-P </t>
    </r>
    <r>
      <rPr>
        <sz val="12"/>
        <rFont val="Segoe UI"/>
        <family val="2"/>
        <charset val="204"/>
      </rPr>
      <t>Rl/Pl</t>
    </r>
  </si>
  <si>
    <r>
      <t xml:space="preserve">DZ3-P </t>
    </r>
    <r>
      <rPr>
        <sz val="12"/>
        <rFont val="Segoe UI"/>
        <family val="2"/>
        <charset val="204"/>
      </rPr>
      <t>Zn/Pl</t>
    </r>
  </si>
  <si>
    <r>
      <t>DZ3-P Cu</t>
    </r>
    <r>
      <rPr>
        <sz val="12"/>
        <rFont val="Segoe UI"/>
        <family val="2"/>
        <charset val="204"/>
      </rPr>
      <t>/Pl</t>
    </r>
  </si>
  <si>
    <r>
      <t xml:space="preserve">DZ3-P </t>
    </r>
    <r>
      <rPr>
        <sz val="12"/>
        <rFont val="Segoe UI"/>
        <family val="2"/>
        <charset val="204"/>
      </rPr>
      <t>Mi/Pl</t>
    </r>
  </si>
  <si>
    <r>
      <t xml:space="preserve">DZ3-P </t>
    </r>
    <r>
      <rPr>
        <sz val="12"/>
        <rFont val="Segoe UI"/>
        <family val="2"/>
        <charset val="204"/>
      </rPr>
      <t>Rl/Pl</t>
    </r>
  </si>
  <si>
    <r>
      <t xml:space="preserve">72205 </t>
    </r>
    <r>
      <rPr>
        <sz val="13"/>
        <color rgb="FF00B0F0"/>
        <rFont val="Segoe UI"/>
        <family val="2"/>
        <charset val="204"/>
      </rPr>
      <t>01</t>
    </r>
  </si>
  <si>
    <r>
      <t xml:space="preserve">72205 </t>
    </r>
    <r>
      <rPr>
        <sz val="13"/>
        <color rgb="FFFF6600"/>
        <rFont val="Segoe UI"/>
        <family val="2"/>
        <charset val="204"/>
      </rPr>
      <t>04</t>
    </r>
  </si>
  <si>
    <r>
      <t xml:space="preserve">72211 </t>
    </r>
    <r>
      <rPr>
        <sz val="13"/>
        <color rgb="FF00B0F0"/>
        <rFont val="Segoe UI"/>
        <family val="2"/>
        <charset val="204"/>
      </rPr>
      <t>01</t>
    </r>
  </si>
  <si>
    <r>
      <t xml:space="preserve">72211 </t>
    </r>
    <r>
      <rPr>
        <sz val="13"/>
        <color rgb="FFFF6600"/>
        <rFont val="Segoe UI"/>
        <family val="2"/>
        <charset val="204"/>
      </rPr>
      <t>04</t>
    </r>
  </si>
  <si>
    <r>
      <t xml:space="preserve">72212 </t>
    </r>
    <r>
      <rPr>
        <sz val="13"/>
        <color rgb="FF00B0F0"/>
        <rFont val="Segoe UI"/>
        <family val="2"/>
        <charset val="204"/>
      </rPr>
      <t>01</t>
    </r>
  </si>
  <si>
    <r>
      <t xml:space="preserve">72212 </t>
    </r>
    <r>
      <rPr>
        <sz val="13"/>
        <color rgb="FFFF6600"/>
        <rFont val="Segoe UI"/>
        <family val="2"/>
        <charset val="204"/>
      </rPr>
      <t>04</t>
    </r>
  </si>
  <si>
    <r>
      <t xml:space="preserve">72213 </t>
    </r>
    <r>
      <rPr>
        <sz val="13"/>
        <color rgb="FF00B0F0"/>
        <rFont val="Segoe UI"/>
        <family val="2"/>
        <charset val="204"/>
      </rPr>
      <t>01</t>
    </r>
  </si>
  <si>
    <r>
      <t xml:space="preserve">72213 </t>
    </r>
    <r>
      <rPr>
        <sz val="13"/>
        <color rgb="FFFF6600"/>
        <rFont val="Segoe UI"/>
        <family val="2"/>
        <charset val="204"/>
      </rPr>
      <t>04</t>
    </r>
  </si>
  <si>
    <r>
      <t xml:space="preserve">72214 </t>
    </r>
    <r>
      <rPr>
        <sz val="13"/>
        <color rgb="FF00B0F0"/>
        <rFont val="Segoe UI"/>
        <family val="2"/>
        <charset val="204"/>
      </rPr>
      <t>01</t>
    </r>
  </si>
  <si>
    <r>
      <t xml:space="preserve">72214 </t>
    </r>
    <r>
      <rPr>
        <sz val="13"/>
        <color rgb="FFFF6600"/>
        <rFont val="Segoe UI"/>
        <family val="2"/>
        <charset val="204"/>
      </rPr>
      <t>04</t>
    </r>
  </si>
  <si>
    <r>
      <t xml:space="preserve">72215 </t>
    </r>
    <r>
      <rPr>
        <sz val="13"/>
        <color rgb="FF00B0F0"/>
        <rFont val="Segoe UI"/>
        <family val="2"/>
        <charset val="204"/>
      </rPr>
      <t>01</t>
    </r>
  </si>
  <si>
    <r>
      <t xml:space="preserve">72215 </t>
    </r>
    <r>
      <rPr>
        <sz val="13"/>
        <color rgb="FFFF6600"/>
        <rFont val="Segoe UI"/>
        <family val="2"/>
        <charset val="204"/>
      </rPr>
      <t>04</t>
    </r>
  </si>
  <si>
    <r>
      <t xml:space="preserve">72221 </t>
    </r>
    <r>
      <rPr>
        <sz val="13"/>
        <color rgb="FF00B0F0"/>
        <rFont val="Segoe UI"/>
        <family val="2"/>
        <charset val="204"/>
      </rPr>
      <t>01</t>
    </r>
  </si>
  <si>
    <r>
      <t xml:space="preserve">72221 </t>
    </r>
    <r>
      <rPr>
        <sz val="13"/>
        <color rgb="FFFF6600"/>
        <rFont val="Segoe UI"/>
        <family val="2"/>
        <charset val="204"/>
      </rPr>
      <t>04</t>
    </r>
  </si>
  <si>
    <r>
      <t xml:space="preserve">72222 </t>
    </r>
    <r>
      <rPr>
        <sz val="13"/>
        <color rgb="FF00B0F0"/>
        <rFont val="Segoe UI"/>
        <family val="2"/>
        <charset val="204"/>
      </rPr>
      <t>01</t>
    </r>
  </si>
  <si>
    <r>
      <t xml:space="preserve">72222 </t>
    </r>
    <r>
      <rPr>
        <sz val="13"/>
        <color rgb="FFFF6600"/>
        <rFont val="Segoe UI"/>
        <family val="2"/>
        <charset val="204"/>
      </rPr>
      <t>04</t>
    </r>
  </si>
  <si>
    <r>
      <t xml:space="preserve">72223 </t>
    </r>
    <r>
      <rPr>
        <sz val="13"/>
        <color rgb="FF00B0F0"/>
        <rFont val="Segoe UI"/>
        <family val="2"/>
        <charset val="204"/>
      </rPr>
      <t>01</t>
    </r>
  </si>
  <si>
    <r>
      <t xml:space="preserve">72223 </t>
    </r>
    <r>
      <rPr>
        <sz val="13"/>
        <color rgb="FFFF6600"/>
        <rFont val="Segoe UI"/>
        <family val="2"/>
        <charset val="204"/>
      </rPr>
      <t>04</t>
    </r>
  </si>
  <si>
    <r>
      <t xml:space="preserve">72226 </t>
    </r>
    <r>
      <rPr>
        <sz val="13"/>
        <color rgb="FF00B0F0"/>
        <rFont val="Segoe UI"/>
        <family val="2"/>
        <charset val="204"/>
      </rPr>
      <t>01</t>
    </r>
  </si>
  <si>
    <r>
      <t xml:space="preserve">72226 </t>
    </r>
    <r>
      <rPr>
        <sz val="13"/>
        <color rgb="FFFF6600"/>
        <rFont val="Segoe UI"/>
        <family val="2"/>
        <charset val="204"/>
      </rPr>
      <t>04</t>
    </r>
  </si>
  <si>
    <r>
      <t xml:space="preserve">DK </t>
    </r>
    <r>
      <rPr>
        <sz val="12"/>
        <rFont val="Segoe UI"/>
        <family val="2"/>
        <charset val="204"/>
      </rPr>
      <t>Zn</t>
    </r>
  </si>
  <si>
    <r>
      <t xml:space="preserve">72261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</si>
  <si>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</si>
  <si>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</si>
  <si>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</si>
  <si>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72280 </t>
    </r>
    <r>
      <rPr>
        <sz val="13"/>
        <color rgb="FF00B0F0"/>
        <rFont val="Segoe UI"/>
        <family val="2"/>
        <charset val="204"/>
      </rPr>
      <t>01</t>
    </r>
  </si>
  <si>
    <r>
      <t xml:space="preserve">72280 </t>
    </r>
    <r>
      <rPr>
        <sz val="13"/>
        <color rgb="FFFF6600"/>
        <rFont val="Segoe UI"/>
        <family val="2"/>
        <charset val="204"/>
      </rPr>
      <t>04</t>
    </r>
  </si>
  <si>
    <r>
      <t xml:space="preserve">72281 </t>
    </r>
    <r>
      <rPr>
        <sz val="13"/>
        <color rgb="FF00B0F0"/>
        <rFont val="Segoe UI"/>
        <family val="2"/>
        <charset val="204"/>
      </rPr>
      <t>01</t>
    </r>
  </si>
  <si>
    <r>
      <t xml:space="preserve">72281 </t>
    </r>
    <r>
      <rPr>
        <sz val="13"/>
        <color rgb="FFFF6600"/>
        <rFont val="Segoe UI"/>
        <family val="2"/>
        <charset val="204"/>
      </rPr>
      <t>04</t>
    </r>
  </si>
  <si>
    <r>
      <t xml:space="preserve">72285 </t>
    </r>
    <r>
      <rPr>
        <sz val="13"/>
        <color rgb="FF00B0F0"/>
        <rFont val="Segoe UI"/>
        <family val="2"/>
        <charset val="204"/>
      </rPr>
      <t>01</t>
    </r>
  </si>
  <si>
    <r>
      <t xml:space="preserve">72285 </t>
    </r>
    <r>
      <rPr>
        <sz val="13"/>
        <color rgb="FFFF6600"/>
        <rFont val="Segoe UI"/>
        <family val="2"/>
        <charset val="204"/>
      </rPr>
      <t>04</t>
    </r>
  </si>
  <si>
    <r>
      <t xml:space="preserve">72286 </t>
    </r>
    <r>
      <rPr>
        <sz val="13"/>
        <color rgb="FF00B0F0"/>
        <rFont val="Segoe UI"/>
        <family val="2"/>
        <charset val="204"/>
      </rPr>
      <t>01</t>
    </r>
  </si>
  <si>
    <r>
      <t xml:space="preserve">72286 </t>
    </r>
    <r>
      <rPr>
        <sz val="13"/>
        <color rgb="FFFF6600"/>
        <rFont val="Segoe UI"/>
        <family val="2"/>
        <charset val="204"/>
      </rPr>
      <t>04</t>
    </r>
  </si>
  <si>
    <r>
      <t xml:space="preserve">72328 </t>
    </r>
    <r>
      <rPr>
        <sz val="13"/>
        <color rgb="FF00B0F0"/>
        <rFont val="Segoe UI"/>
        <family val="2"/>
        <charset val="204"/>
      </rPr>
      <t>01</t>
    </r>
  </si>
  <si>
    <r>
      <t xml:space="preserve">72328 </t>
    </r>
    <r>
      <rPr>
        <sz val="13"/>
        <color rgb="FFC0504D"/>
        <rFont val="Segoe UI"/>
        <family val="2"/>
        <charset val="204"/>
      </rPr>
      <t>02</t>
    </r>
  </si>
  <si>
    <r>
      <t xml:space="preserve">72328 </t>
    </r>
    <r>
      <rPr>
        <sz val="13"/>
        <color rgb="FFF79646"/>
        <rFont val="Segoe UI"/>
        <family val="2"/>
        <charset val="204"/>
      </rPr>
      <t>04</t>
    </r>
  </si>
  <si>
    <r>
      <t xml:space="preserve">Evgen </t>
    </r>
    <r>
      <rPr>
        <sz val="12"/>
        <rFont val="Segoe UI"/>
        <family val="2"/>
        <charset val="204"/>
      </rPr>
      <t>Zn</t>
    </r>
  </si>
  <si>
    <r>
      <t xml:space="preserve">Evgen B </t>
    </r>
    <r>
      <rPr>
        <sz val="12"/>
        <rFont val="Segoe UI"/>
        <family val="2"/>
        <charset val="204"/>
      </rPr>
      <t>Zn</t>
    </r>
  </si>
  <si>
    <r>
      <t xml:space="preserve">72329 </t>
    </r>
    <r>
      <rPr>
        <sz val="13"/>
        <color rgb="FF00B0F0"/>
        <rFont val="Segoe UI"/>
        <family val="2"/>
        <charset val="204"/>
      </rPr>
      <t>01</t>
    </r>
  </si>
  <si>
    <r>
      <t xml:space="preserve">72329 </t>
    </r>
    <r>
      <rPr>
        <sz val="13"/>
        <color rgb="FFC0504D"/>
        <rFont val="Segoe UI"/>
        <family val="2"/>
        <charset val="204"/>
      </rPr>
      <t>02</t>
    </r>
  </si>
  <si>
    <r>
      <t xml:space="preserve">72329 </t>
    </r>
    <r>
      <rPr>
        <sz val="13"/>
        <color rgb="FFF79646"/>
        <rFont val="Segoe UI"/>
        <family val="2"/>
        <charset val="204"/>
      </rPr>
      <t>04</t>
    </r>
  </si>
  <si>
    <r>
      <t xml:space="preserve">72330 </t>
    </r>
    <r>
      <rPr>
        <sz val="13"/>
        <color rgb="FF00B0F0"/>
        <rFont val="Segoe UI"/>
        <family val="2"/>
        <charset val="204"/>
      </rPr>
      <t>01</t>
    </r>
  </si>
  <si>
    <r>
      <t xml:space="preserve">72330 </t>
    </r>
    <r>
      <rPr>
        <sz val="13"/>
        <color rgb="FFC0504D"/>
        <rFont val="Segoe UI"/>
        <family val="2"/>
        <charset val="204"/>
      </rPr>
      <t>02</t>
    </r>
  </si>
  <si>
    <r>
      <t xml:space="preserve">72330 </t>
    </r>
    <r>
      <rPr>
        <sz val="13"/>
        <color rgb="FFF79646"/>
        <rFont val="Segoe UI"/>
        <family val="2"/>
        <charset val="204"/>
      </rPr>
      <t>04</t>
    </r>
  </si>
  <si>
    <r>
      <t xml:space="preserve">Evgen BS </t>
    </r>
    <r>
      <rPr>
        <sz val="12"/>
        <rFont val="Segoe UI"/>
        <family val="2"/>
        <charset val="204"/>
      </rPr>
      <t>Zn</t>
    </r>
  </si>
  <si>
    <r>
      <t xml:space="preserve">72362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</si>
  <si>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DIP </t>
    </r>
    <r>
      <rPr>
        <sz val="12"/>
        <rFont val="Segoe UI"/>
        <family val="2"/>
        <charset val="204"/>
      </rPr>
      <t>Pl</t>
    </r>
  </si>
  <si>
    <r>
      <t xml:space="preserve">72366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</si>
  <si>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72368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</si>
  <si>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</si>
  <si>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</si>
  <si>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</si>
  <si>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</si>
  <si>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72410 </t>
    </r>
    <r>
      <rPr>
        <sz val="13"/>
        <color rgb="FF00B0F0"/>
        <rFont val="Segoe UI"/>
        <family val="2"/>
        <charset val="204"/>
      </rPr>
      <t>01</t>
    </r>
  </si>
  <si>
    <r>
      <t xml:space="preserve">72410 </t>
    </r>
    <r>
      <rPr>
        <sz val="13"/>
        <color rgb="FFC0504D"/>
        <rFont val="Segoe UI"/>
        <family val="2"/>
        <charset val="204"/>
      </rPr>
      <t>02</t>
    </r>
  </si>
  <si>
    <r>
      <t xml:space="preserve">72410 </t>
    </r>
    <r>
      <rPr>
        <sz val="13"/>
        <color rgb="FFF79646"/>
        <rFont val="Segoe UI"/>
        <family val="2"/>
        <charset val="204"/>
      </rPr>
      <t>04</t>
    </r>
  </si>
  <si>
    <r>
      <t xml:space="preserve">72415 </t>
    </r>
    <r>
      <rPr>
        <sz val="13"/>
        <color rgb="FF00B0F0"/>
        <rFont val="Segoe UI"/>
        <family val="2"/>
        <charset val="204"/>
      </rPr>
      <t>01</t>
    </r>
  </si>
  <si>
    <r>
      <t xml:space="preserve">72415 </t>
    </r>
    <r>
      <rPr>
        <sz val="13"/>
        <color rgb="FFC0504D"/>
        <rFont val="Segoe UI"/>
        <family val="2"/>
        <charset val="204"/>
      </rPr>
      <t>02</t>
    </r>
  </si>
  <si>
    <r>
      <t xml:space="preserve">72415 </t>
    </r>
    <r>
      <rPr>
        <sz val="13"/>
        <color rgb="FFF79646"/>
        <rFont val="Segoe UI"/>
        <family val="2"/>
        <charset val="204"/>
      </rPr>
      <t>04</t>
    </r>
  </si>
  <si>
    <r>
      <t xml:space="preserve">DY10 </t>
    </r>
    <r>
      <rPr>
        <sz val="12"/>
        <rFont val="Segoe UI"/>
        <family val="2"/>
        <charset val="204"/>
      </rPr>
      <t>Zn</t>
    </r>
  </si>
  <si>
    <r>
      <t xml:space="preserve">DY15 </t>
    </r>
    <r>
      <rPr>
        <sz val="12"/>
        <rFont val="Segoe UI"/>
        <family val="2"/>
        <charset val="204"/>
      </rPr>
      <t>Zn</t>
    </r>
  </si>
  <si>
    <r>
      <t xml:space="preserve">72430 </t>
    </r>
    <r>
      <rPr>
        <sz val="13"/>
        <color rgb="FF00B0F0"/>
        <rFont val="Segoe UI"/>
        <family val="2"/>
        <charset val="204"/>
      </rPr>
      <t>01</t>
    </r>
  </si>
  <si>
    <r>
      <t xml:space="preserve">72430 </t>
    </r>
    <r>
      <rPr>
        <sz val="13"/>
        <color rgb="FFC0504D"/>
        <rFont val="Segoe UI"/>
        <family val="2"/>
        <charset val="204"/>
      </rPr>
      <t>02</t>
    </r>
  </si>
  <si>
    <r>
      <t xml:space="preserve">72430 </t>
    </r>
    <r>
      <rPr>
        <sz val="13"/>
        <color rgb="FFF79646"/>
        <rFont val="Segoe UI"/>
        <family val="2"/>
        <charset val="204"/>
      </rPr>
      <t>04</t>
    </r>
  </si>
  <si>
    <r>
      <t xml:space="preserve">72435 </t>
    </r>
    <r>
      <rPr>
        <sz val="13"/>
        <color rgb="FF00B0F0"/>
        <rFont val="Segoe UI"/>
        <family val="2"/>
        <charset val="204"/>
      </rPr>
      <t>01</t>
    </r>
  </si>
  <si>
    <r>
      <t xml:space="preserve">72435 </t>
    </r>
    <r>
      <rPr>
        <sz val="13"/>
        <color rgb="FFC0504D"/>
        <rFont val="Segoe UI"/>
        <family val="2"/>
        <charset val="204"/>
      </rPr>
      <t>02</t>
    </r>
  </si>
  <si>
    <r>
      <t xml:space="preserve">72435 </t>
    </r>
    <r>
      <rPr>
        <sz val="13"/>
        <color rgb="FFF79646"/>
        <rFont val="Segoe UI"/>
        <family val="2"/>
        <charset val="204"/>
      </rPr>
      <t>04</t>
    </r>
  </si>
  <si>
    <r>
      <t xml:space="preserve">DY10-B </t>
    </r>
    <r>
      <rPr>
        <sz val="12"/>
        <rFont val="Segoe UI"/>
        <family val="2"/>
        <charset val="204"/>
      </rPr>
      <t>Zn</t>
    </r>
  </si>
  <si>
    <r>
      <t xml:space="preserve">DY10-B </t>
    </r>
    <r>
      <rPr>
        <sz val="12"/>
        <rFont val="Segoe UI"/>
        <family val="2"/>
        <charset val="204"/>
      </rPr>
      <t>Cu</t>
    </r>
  </si>
  <si>
    <r>
      <t xml:space="preserve">DY10-B </t>
    </r>
    <r>
      <rPr>
        <sz val="12"/>
        <rFont val="Segoe UI"/>
        <family val="2"/>
        <charset val="204"/>
      </rPr>
      <t>Mi</t>
    </r>
  </si>
  <si>
    <r>
      <t xml:space="preserve">DY15-B </t>
    </r>
    <r>
      <rPr>
        <sz val="12"/>
        <rFont val="Segoe UI"/>
        <family val="2"/>
        <charset val="204"/>
      </rPr>
      <t>Zn</t>
    </r>
  </si>
  <si>
    <r>
      <t xml:space="preserve">DY15-B </t>
    </r>
    <r>
      <rPr>
        <sz val="12"/>
        <rFont val="Segoe UI"/>
        <family val="2"/>
        <charset val="204"/>
      </rPr>
      <t>Cu</t>
    </r>
  </si>
  <si>
    <r>
      <t xml:space="preserve">DY15-B </t>
    </r>
    <r>
      <rPr>
        <sz val="12"/>
        <rFont val="Segoe UI"/>
        <family val="2"/>
        <charset val="204"/>
      </rPr>
      <t>Mi</t>
    </r>
  </si>
  <si>
    <r>
      <t xml:space="preserve">72445 </t>
    </r>
    <r>
      <rPr>
        <sz val="13"/>
        <color rgb="FFC0504D"/>
        <rFont val="Segoe UI"/>
        <family val="2"/>
        <charset val="204"/>
      </rPr>
      <t>02</t>
    </r>
  </si>
  <si>
    <r>
      <t xml:space="preserve">72445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</si>
  <si>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DY-E </t>
    </r>
    <r>
      <rPr>
        <sz val="12"/>
        <rFont val="Segoe UI"/>
        <family val="2"/>
        <charset val="204"/>
      </rPr>
      <t>Cu</t>
    </r>
  </si>
  <si>
    <r>
      <t xml:space="preserve">DY-E </t>
    </r>
    <r>
      <rPr>
        <sz val="12"/>
        <rFont val="Segoe UI"/>
        <family val="2"/>
        <charset val="204"/>
      </rPr>
      <t>Zn/Ni</t>
    </r>
  </si>
  <si>
    <r>
      <t xml:space="preserve">72251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</si>
  <si>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</si>
  <si>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</si>
  <si>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</si>
  <si>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72251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</si>
  <si>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72252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</si>
  <si>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72253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</si>
  <si>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72254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</si>
  <si>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72460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</si>
  <si>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</si>
  <si>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</si>
  <si>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</si>
  <si>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DY-P </t>
    </r>
    <r>
      <rPr>
        <sz val="12"/>
        <rFont val="Segoe UI"/>
        <family val="2"/>
        <charset val="204"/>
      </rPr>
      <t>Zn/Pl</t>
    </r>
  </si>
  <si>
    <r>
      <t>DY-P Cu</t>
    </r>
    <r>
      <rPr>
        <sz val="12"/>
        <rFont val="Segoe UI"/>
        <family val="2"/>
        <charset val="204"/>
      </rPr>
      <t>/Pl</t>
    </r>
  </si>
  <si>
    <r>
      <t xml:space="preserve">DY-P </t>
    </r>
    <r>
      <rPr>
        <sz val="12"/>
        <rFont val="Segoe UI"/>
        <family val="2"/>
        <charset val="204"/>
      </rPr>
      <t>Mi/Pl</t>
    </r>
  </si>
  <si>
    <r>
      <t xml:space="preserve">DY-P </t>
    </r>
    <r>
      <rPr>
        <sz val="12"/>
        <rFont val="Segoe UI"/>
        <family val="2"/>
        <charset val="204"/>
      </rPr>
      <t>Rl/Pl</t>
    </r>
  </si>
  <si>
    <r>
      <t xml:space="preserve">72470 </t>
    </r>
    <r>
      <rPr>
        <sz val="13"/>
        <color rgb="FFC0504D"/>
        <rFont val="Segoe UI"/>
        <family val="2"/>
        <charset val="204"/>
      </rPr>
      <t>02</t>
    </r>
  </si>
  <si>
    <r>
      <t xml:space="preserve">72470 </t>
    </r>
    <r>
      <rPr>
        <sz val="13"/>
        <color rgb="FF3C8C8A"/>
        <rFont val="Segoe UI"/>
        <family val="2"/>
        <charset val="204"/>
      </rPr>
      <t>05</t>
    </r>
  </si>
  <si>
    <r>
      <t xml:space="preserve">72475 </t>
    </r>
    <r>
      <rPr>
        <sz val="13"/>
        <color rgb="FFC0504D"/>
        <rFont val="Segoe UI"/>
        <family val="2"/>
        <charset val="204"/>
      </rPr>
      <t>02</t>
    </r>
  </si>
  <si>
    <r>
      <t xml:space="preserve">72475 </t>
    </r>
    <r>
      <rPr>
        <sz val="13"/>
        <color rgb="FF3C8C8A"/>
        <rFont val="Segoe UI"/>
        <family val="2"/>
        <charset val="204"/>
      </rPr>
      <t>05</t>
    </r>
  </si>
  <si>
    <r>
      <t xml:space="preserve">72476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</si>
  <si>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72476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</si>
  <si>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DYN-P </t>
    </r>
    <r>
      <rPr>
        <sz val="12"/>
        <rFont val="Segoe UI"/>
        <family val="2"/>
        <charset val="204"/>
      </rPr>
      <t>Cu/Pl</t>
    </r>
  </si>
  <si>
    <r>
      <t xml:space="preserve">DYN-P </t>
    </r>
    <r>
      <rPr>
        <sz val="12"/>
        <rFont val="Segoe UI"/>
        <family val="2"/>
        <charset val="204"/>
      </rPr>
      <t>Ni/Pl</t>
    </r>
  </si>
  <si>
    <r>
      <t xml:space="preserve">DT10 </t>
    </r>
    <r>
      <rPr>
        <sz val="12"/>
        <rFont val="Segoe UI"/>
        <family val="2"/>
        <charset val="204"/>
      </rPr>
      <t>Zn</t>
    </r>
  </si>
  <si>
    <r>
      <t xml:space="preserve">DT15 </t>
    </r>
    <r>
      <rPr>
        <sz val="12"/>
        <rFont val="Segoe UI"/>
        <family val="2"/>
        <charset val="204"/>
      </rPr>
      <t>Zn</t>
    </r>
  </si>
  <si>
    <r>
      <t xml:space="preserve">72511 </t>
    </r>
    <r>
      <rPr>
        <sz val="13"/>
        <color rgb="FF00B0F0"/>
        <rFont val="Segoe UI"/>
        <family val="2"/>
        <charset val="204"/>
      </rPr>
      <t>01</t>
    </r>
  </si>
  <si>
    <r>
      <t xml:space="preserve">72511 </t>
    </r>
    <r>
      <rPr>
        <sz val="13"/>
        <color rgb="FFC0504D"/>
        <rFont val="Segoe UI"/>
        <family val="2"/>
        <charset val="204"/>
      </rPr>
      <t>02</t>
    </r>
  </si>
  <si>
    <r>
      <t xml:space="preserve">72511 </t>
    </r>
    <r>
      <rPr>
        <sz val="13"/>
        <color rgb="FFF79646"/>
        <rFont val="Segoe UI"/>
        <family val="2"/>
        <charset val="204"/>
      </rPr>
      <t>04</t>
    </r>
  </si>
  <si>
    <r>
      <t xml:space="preserve">72512 </t>
    </r>
    <r>
      <rPr>
        <sz val="13"/>
        <color rgb="FF00B0F0"/>
        <rFont val="Segoe UI"/>
        <family val="2"/>
        <charset val="204"/>
      </rPr>
      <t>01</t>
    </r>
  </si>
  <si>
    <r>
      <t xml:space="preserve">72512 </t>
    </r>
    <r>
      <rPr>
        <sz val="13"/>
        <color rgb="FFC0504D"/>
        <rFont val="Segoe UI"/>
        <family val="2"/>
        <charset val="204"/>
      </rPr>
      <t>02</t>
    </r>
  </si>
  <si>
    <r>
      <t xml:space="preserve">72512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</si>
  <si>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00B0F0"/>
        <rFont val="Segoe UI"/>
        <family val="2"/>
        <charset val="204"/>
      </rPr>
      <t>01</t>
    </r>
  </si>
  <si>
    <r>
      <t xml:space="preserve">72513 </t>
    </r>
    <r>
      <rPr>
        <sz val="13"/>
        <color rgb="FFC0504D"/>
        <rFont val="Segoe UI"/>
        <family val="2"/>
        <charset val="204"/>
      </rPr>
      <t>02</t>
    </r>
  </si>
  <si>
    <r>
      <t xml:space="preserve">72513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</si>
  <si>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7030A0"/>
        <rFont val="Segoe UI"/>
        <family val="2"/>
        <charset val="204"/>
      </rPr>
      <t>08</t>
    </r>
  </si>
  <si>
    <r>
      <t xml:space="preserve">72514 </t>
    </r>
    <r>
      <rPr>
        <sz val="13"/>
        <color rgb="FF00B0F0"/>
        <rFont val="Segoe UI"/>
        <family val="2"/>
        <charset val="204"/>
      </rPr>
      <t>01</t>
    </r>
  </si>
  <si>
    <r>
      <t xml:space="preserve">72514 </t>
    </r>
    <r>
      <rPr>
        <sz val="13"/>
        <color rgb="FFC0504D"/>
        <rFont val="Segoe UI"/>
        <family val="2"/>
        <charset val="204"/>
      </rPr>
      <t>02</t>
    </r>
  </si>
  <si>
    <r>
      <t xml:space="preserve">72514 </t>
    </r>
    <r>
      <rPr>
        <sz val="13"/>
        <color rgb="FFF79646"/>
        <rFont val="Segoe UI"/>
        <family val="2"/>
        <charset val="204"/>
      </rPr>
      <t>04</t>
    </r>
  </si>
  <si>
    <r>
      <t xml:space="preserve">72514 </t>
    </r>
    <r>
      <rPr>
        <sz val="13"/>
        <color rgb="FF7030A0"/>
        <rFont val="Segoe UI"/>
        <family val="2"/>
        <charset val="204"/>
      </rPr>
      <t>08</t>
    </r>
  </si>
  <si>
    <r>
      <t xml:space="preserve">DT10-B </t>
    </r>
    <r>
      <rPr>
        <sz val="12"/>
        <rFont val="Segoe UI"/>
        <family val="2"/>
        <charset val="204"/>
      </rPr>
      <t>Zn</t>
    </r>
  </si>
  <si>
    <r>
      <t xml:space="preserve">DT15-B </t>
    </r>
    <r>
      <rPr>
        <sz val="12"/>
        <rFont val="Segoe UI"/>
        <family val="2"/>
        <charset val="204"/>
      </rPr>
      <t>Zn</t>
    </r>
  </si>
  <si>
    <r>
      <t xml:space="preserve">72515 </t>
    </r>
    <r>
      <rPr>
        <sz val="13"/>
        <color rgb="FFC0504D"/>
        <rFont val="Segoe UI"/>
        <family val="2"/>
        <charset val="204"/>
      </rPr>
      <t>02</t>
    </r>
  </si>
  <si>
    <r>
      <t xml:space="preserve">72515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</si>
  <si>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72516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</si>
  <si>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</si>
  <si>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</si>
  <si>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</si>
  <si>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DT-P </t>
    </r>
    <r>
      <rPr>
        <sz val="12"/>
        <rFont val="Segoe UI"/>
        <family val="2"/>
        <charset val="204"/>
      </rPr>
      <t>Zn/Pl</t>
    </r>
  </si>
  <si>
    <r>
      <t>DT-P Cu</t>
    </r>
    <r>
      <rPr>
        <sz val="12"/>
        <rFont val="Segoe UI"/>
        <family val="2"/>
        <charset val="204"/>
      </rPr>
      <t>/Pl</t>
    </r>
  </si>
  <si>
    <r>
      <t xml:space="preserve">DT-P </t>
    </r>
    <r>
      <rPr>
        <sz val="12"/>
        <rFont val="Segoe UI"/>
        <family val="2"/>
        <charset val="204"/>
      </rPr>
      <t>Mi/Pl</t>
    </r>
  </si>
  <si>
    <r>
      <t xml:space="preserve">DT-P </t>
    </r>
    <r>
      <rPr>
        <sz val="12"/>
        <rFont val="Segoe UI"/>
        <family val="2"/>
        <charset val="204"/>
      </rPr>
      <t>Rl/Pl</t>
    </r>
  </si>
  <si>
    <r>
      <t xml:space="preserve">72520 </t>
    </r>
    <r>
      <rPr>
        <sz val="13"/>
        <color rgb="FF00B0F0"/>
        <rFont val="Segoe UI"/>
        <family val="2"/>
        <charset val="204"/>
      </rPr>
      <t>01</t>
    </r>
  </si>
  <si>
    <r>
      <t xml:space="preserve">72520 </t>
    </r>
    <r>
      <rPr>
        <sz val="13"/>
        <color rgb="FFC0504D"/>
        <rFont val="Segoe UI"/>
        <family val="2"/>
        <charset val="204"/>
      </rPr>
      <t>02</t>
    </r>
  </si>
  <si>
    <r>
      <t xml:space="preserve">72520 </t>
    </r>
    <r>
      <rPr>
        <sz val="13"/>
        <color rgb="FFF79646"/>
        <rFont val="Segoe UI"/>
        <family val="2"/>
        <charset val="204"/>
      </rPr>
      <t>04</t>
    </r>
  </si>
  <si>
    <r>
      <t xml:space="preserve">DI </t>
    </r>
    <r>
      <rPr>
        <sz val="12"/>
        <rFont val="Segoe UI"/>
        <family val="2"/>
        <charset val="204"/>
      </rPr>
      <t>Zn</t>
    </r>
  </si>
  <si>
    <r>
      <t xml:space="preserve">DI-B </t>
    </r>
    <r>
      <rPr>
        <sz val="12"/>
        <rFont val="Segoe UI"/>
        <family val="2"/>
        <charset val="204"/>
      </rPr>
      <t>Zn</t>
    </r>
  </si>
  <si>
    <t xml:space="preserve"> DI-B Cu</t>
  </si>
  <si>
    <r>
      <t xml:space="preserve">72522 </t>
    </r>
    <r>
      <rPr>
        <sz val="13"/>
        <color rgb="FF00B0F0"/>
        <rFont val="Segoe UI"/>
        <family val="2"/>
        <charset val="204"/>
      </rPr>
      <t>01</t>
    </r>
  </si>
  <si>
    <r>
      <t xml:space="preserve">72522 </t>
    </r>
    <r>
      <rPr>
        <sz val="13"/>
        <color rgb="FFC0504D"/>
        <rFont val="Segoe UI"/>
        <family val="2"/>
        <charset val="204"/>
      </rPr>
      <t>02</t>
    </r>
  </si>
  <si>
    <r>
      <t xml:space="preserve">72522 </t>
    </r>
    <r>
      <rPr>
        <sz val="13"/>
        <color rgb="FFF79646"/>
        <rFont val="Segoe UI"/>
        <family val="2"/>
        <charset val="204"/>
      </rPr>
      <t>04</t>
    </r>
  </si>
  <si>
    <r>
      <t xml:space="preserve">72522 </t>
    </r>
    <r>
      <rPr>
        <sz val="13"/>
        <color rgb="FF7030A0"/>
        <rFont val="Segoe UI"/>
        <family val="2"/>
        <charset val="204"/>
      </rPr>
      <t>08</t>
    </r>
  </si>
  <si>
    <r>
      <t xml:space="preserve">72525 </t>
    </r>
    <r>
      <rPr>
        <sz val="13"/>
        <color rgb="FFC0504D"/>
        <rFont val="Segoe UI"/>
        <family val="2"/>
        <charset val="204"/>
      </rPr>
      <t>02</t>
    </r>
  </si>
  <si>
    <r>
      <t xml:space="preserve">72525 </t>
    </r>
    <r>
      <rPr>
        <sz val="13"/>
        <color rgb="FF3C8C8A"/>
        <rFont val="Segoe UI"/>
        <family val="2"/>
        <charset val="204"/>
      </rPr>
      <t>05</t>
    </r>
  </si>
  <si>
    <r>
      <t xml:space="preserve">72526 </t>
    </r>
    <r>
      <rPr>
        <sz val="13"/>
        <color rgb="FFC0504D"/>
        <rFont val="Segoe UI"/>
        <family val="2"/>
        <charset val="204"/>
      </rPr>
      <t>02</t>
    </r>
  </si>
  <si>
    <r>
      <t xml:space="preserve">72526 </t>
    </r>
    <r>
      <rPr>
        <sz val="13"/>
        <color rgb="FF3C8C8A"/>
        <rFont val="Segoe UI"/>
        <family val="2"/>
        <charset val="204"/>
      </rPr>
      <t>05</t>
    </r>
  </si>
  <si>
    <r>
      <t xml:space="preserve">72551 </t>
    </r>
    <r>
      <rPr>
        <sz val="13"/>
        <color rgb="FF00B0F0"/>
        <rFont val="Segoe UI"/>
        <family val="2"/>
        <charset val="204"/>
      </rPr>
      <t>01</t>
    </r>
  </si>
  <si>
    <r>
      <t xml:space="preserve">72551 </t>
    </r>
    <r>
      <rPr>
        <sz val="13"/>
        <color rgb="FFC0504D"/>
        <rFont val="Segoe UI"/>
        <family val="2"/>
        <charset val="204"/>
      </rPr>
      <t>02</t>
    </r>
  </si>
  <si>
    <r>
      <t xml:space="preserve">72551 </t>
    </r>
    <r>
      <rPr>
        <sz val="13"/>
        <color rgb="FFF79646"/>
        <rFont val="Segoe UI"/>
        <family val="2"/>
        <charset val="204"/>
      </rPr>
      <t>04</t>
    </r>
  </si>
  <si>
    <r>
      <t xml:space="preserve">DC2 </t>
    </r>
    <r>
      <rPr>
        <sz val="12"/>
        <rFont val="Segoe UI"/>
        <family val="2"/>
        <charset val="204"/>
      </rPr>
      <t>Zn</t>
    </r>
  </si>
  <si>
    <r>
      <t xml:space="preserve">72552 </t>
    </r>
    <r>
      <rPr>
        <sz val="13"/>
        <color rgb="FF00B0F0"/>
        <rFont val="Segoe UI"/>
        <family val="2"/>
        <charset val="204"/>
      </rPr>
      <t>01</t>
    </r>
  </si>
  <si>
    <r>
      <t xml:space="preserve">72552 </t>
    </r>
    <r>
      <rPr>
        <sz val="13"/>
        <color rgb="FFC0504D"/>
        <rFont val="Segoe UI"/>
        <family val="2"/>
        <charset val="204"/>
      </rPr>
      <t>02</t>
    </r>
  </si>
  <si>
    <r>
      <t xml:space="preserve">72552 </t>
    </r>
    <r>
      <rPr>
        <sz val="13"/>
        <color rgb="FFF79646"/>
        <rFont val="Segoe UI"/>
        <family val="2"/>
        <charset val="204"/>
      </rPr>
      <t>04</t>
    </r>
  </si>
  <si>
    <r>
      <t xml:space="preserve">DC3 </t>
    </r>
    <r>
      <rPr>
        <sz val="12"/>
        <rFont val="Segoe UI"/>
        <family val="2"/>
        <charset val="204"/>
      </rPr>
      <t>Zn</t>
    </r>
  </si>
  <si>
    <r>
      <t xml:space="preserve">72553 </t>
    </r>
    <r>
      <rPr>
        <sz val="13"/>
        <color rgb="FF00B0F0"/>
        <rFont val="Segoe UI"/>
        <family val="2"/>
        <charset val="204"/>
      </rPr>
      <t>01</t>
    </r>
  </si>
  <si>
    <r>
      <t xml:space="preserve">72553 </t>
    </r>
    <r>
      <rPr>
        <sz val="13"/>
        <color rgb="FFC0504D"/>
        <rFont val="Segoe UI"/>
        <family val="2"/>
        <charset val="204"/>
      </rPr>
      <t>02</t>
    </r>
  </si>
  <si>
    <r>
      <t xml:space="preserve">72553 </t>
    </r>
    <r>
      <rPr>
        <sz val="13"/>
        <color rgb="FFF79646"/>
        <rFont val="Segoe UI"/>
        <family val="2"/>
        <charset val="204"/>
      </rPr>
      <t>04</t>
    </r>
  </si>
  <si>
    <r>
      <t xml:space="preserve">72553 </t>
    </r>
    <r>
      <rPr>
        <sz val="13"/>
        <color rgb="FF7030A0"/>
        <rFont val="Segoe UI"/>
        <family val="2"/>
        <charset val="204"/>
      </rPr>
      <t>08</t>
    </r>
  </si>
  <si>
    <r>
      <t xml:space="preserve">DC2-B </t>
    </r>
    <r>
      <rPr>
        <sz val="12"/>
        <rFont val="Segoe UI"/>
        <family val="2"/>
        <charset val="204"/>
      </rPr>
      <t>Zn</t>
    </r>
  </si>
  <si>
    <t xml:space="preserve"> DC2-B Cu</t>
  </si>
  <si>
    <r>
      <t xml:space="preserve">72554 </t>
    </r>
    <r>
      <rPr>
        <sz val="13"/>
        <color rgb="FF00B0F0"/>
        <rFont val="Segoe UI"/>
        <family val="2"/>
        <charset val="204"/>
      </rPr>
      <t>01</t>
    </r>
  </si>
  <si>
    <r>
      <t xml:space="preserve">72554 </t>
    </r>
    <r>
      <rPr>
        <sz val="13"/>
        <color rgb="FFC0504D"/>
        <rFont val="Segoe UI"/>
        <family val="2"/>
        <charset val="204"/>
      </rPr>
      <t>02</t>
    </r>
  </si>
  <si>
    <r>
      <t xml:space="preserve">72554 </t>
    </r>
    <r>
      <rPr>
        <sz val="13"/>
        <color rgb="FFF79646"/>
        <rFont val="Segoe UI"/>
        <family val="2"/>
        <charset val="204"/>
      </rPr>
      <t>04</t>
    </r>
  </si>
  <si>
    <r>
      <t xml:space="preserve">72554 </t>
    </r>
    <r>
      <rPr>
        <sz val="13"/>
        <color rgb="FF7030A0"/>
        <rFont val="Segoe UI"/>
        <family val="2"/>
        <charset val="204"/>
      </rPr>
      <t>08</t>
    </r>
  </si>
  <si>
    <r>
      <t xml:space="preserve">DC3-B </t>
    </r>
    <r>
      <rPr>
        <sz val="12"/>
        <rFont val="Segoe UI"/>
        <family val="2"/>
        <charset val="204"/>
      </rPr>
      <t>Zn</t>
    </r>
  </si>
  <si>
    <t xml:space="preserve"> DC3-B Cu</t>
  </si>
  <si>
    <r>
      <t xml:space="preserve">72555 </t>
    </r>
    <r>
      <rPr>
        <sz val="13"/>
        <color rgb="FFC0504D"/>
        <rFont val="Segoe UI"/>
        <family val="2"/>
        <charset val="204"/>
      </rPr>
      <t>02</t>
    </r>
  </si>
  <si>
    <r>
      <t xml:space="preserve">72555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</si>
  <si>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DC2-E Zn/Ni</t>
  </si>
  <si>
    <r>
      <t xml:space="preserve">72556 </t>
    </r>
    <r>
      <rPr>
        <sz val="13"/>
        <color rgb="FFC0504D"/>
        <rFont val="Segoe UI"/>
        <family val="2"/>
        <charset val="204"/>
      </rPr>
      <t>02</t>
    </r>
  </si>
  <si>
    <r>
      <t xml:space="preserve">72556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</si>
  <si>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DC3-E Zn/Ni</t>
  </si>
  <si>
    <r>
      <t xml:space="preserve">72557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</si>
  <si>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</si>
  <si>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</si>
  <si>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</si>
  <si>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DC2-P </t>
    </r>
    <r>
      <rPr>
        <sz val="12"/>
        <rFont val="Segoe UI"/>
        <family val="2"/>
        <charset val="204"/>
      </rPr>
      <t>Zn/Pl</t>
    </r>
  </si>
  <si>
    <r>
      <t>DC2-P Cu</t>
    </r>
    <r>
      <rPr>
        <sz val="12"/>
        <rFont val="Segoe UI"/>
        <family val="2"/>
        <charset val="204"/>
      </rPr>
      <t>/Pl</t>
    </r>
  </si>
  <si>
    <r>
      <t xml:space="preserve">DC2-P </t>
    </r>
    <r>
      <rPr>
        <sz val="12"/>
        <rFont val="Segoe UI"/>
        <family val="2"/>
        <charset val="204"/>
      </rPr>
      <t>Mi/Pl</t>
    </r>
  </si>
  <si>
    <r>
      <t xml:space="preserve">DC2-P </t>
    </r>
    <r>
      <rPr>
        <sz val="12"/>
        <rFont val="Segoe UI"/>
        <family val="2"/>
        <charset val="204"/>
      </rPr>
      <t>Rl/Pl</t>
    </r>
  </si>
  <si>
    <r>
      <t xml:space="preserve">72558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</si>
  <si>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</si>
  <si>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</si>
  <si>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</si>
  <si>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DC3-P </t>
    </r>
    <r>
      <rPr>
        <sz val="12"/>
        <rFont val="Segoe UI"/>
        <family val="2"/>
        <charset val="204"/>
      </rPr>
      <t>Zn/Pl</t>
    </r>
  </si>
  <si>
    <r>
      <t>DC3-P Cu</t>
    </r>
    <r>
      <rPr>
        <sz val="12"/>
        <rFont val="Segoe UI"/>
        <family val="2"/>
        <charset val="204"/>
      </rPr>
      <t>/Pl</t>
    </r>
  </si>
  <si>
    <r>
      <t xml:space="preserve">DC3-P </t>
    </r>
    <r>
      <rPr>
        <sz val="12"/>
        <rFont val="Segoe UI"/>
        <family val="2"/>
        <charset val="204"/>
      </rPr>
      <t>Mi/Pl</t>
    </r>
  </si>
  <si>
    <r>
      <t xml:space="preserve">DC3-P </t>
    </r>
    <r>
      <rPr>
        <sz val="12"/>
        <rFont val="Segoe UI"/>
        <family val="2"/>
        <charset val="204"/>
      </rPr>
      <t>Rl/Pl</t>
    </r>
  </si>
  <si>
    <r>
      <t xml:space="preserve">72571 </t>
    </r>
    <r>
      <rPr>
        <sz val="13"/>
        <color rgb="FF00B0F0"/>
        <rFont val="Segoe UI"/>
        <family val="2"/>
        <charset val="204"/>
      </rPr>
      <t>01</t>
    </r>
  </si>
  <si>
    <r>
      <t xml:space="preserve">72571 </t>
    </r>
    <r>
      <rPr>
        <sz val="13"/>
        <color rgb="FFC0504D"/>
        <rFont val="Segoe UI"/>
        <family val="2"/>
        <charset val="204"/>
      </rPr>
      <t>02</t>
    </r>
  </si>
  <si>
    <r>
      <t xml:space="preserve">72571 </t>
    </r>
    <r>
      <rPr>
        <sz val="13"/>
        <color rgb="FFF79646"/>
        <rFont val="Segoe UI"/>
        <family val="2"/>
        <charset val="204"/>
      </rPr>
      <t>04</t>
    </r>
  </si>
  <si>
    <r>
      <t xml:space="preserve">72571 </t>
    </r>
    <r>
      <rPr>
        <sz val="13"/>
        <color rgb="FF7030A0"/>
        <rFont val="Segoe UI"/>
        <family val="2"/>
        <charset val="204"/>
      </rPr>
      <t>08</t>
    </r>
  </si>
  <si>
    <r>
      <t xml:space="preserve">72572 </t>
    </r>
    <r>
      <rPr>
        <sz val="13"/>
        <color rgb="FF00B0F0"/>
        <rFont val="Segoe UI"/>
        <family val="2"/>
        <charset val="204"/>
      </rPr>
      <t>01</t>
    </r>
  </si>
  <si>
    <r>
      <t xml:space="preserve">72572 </t>
    </r>
    <r>
      <rPr>
        <sz val="13"/>
        <color rgb="FFC0504D"/>
        <rFont val="Segoe UI"/>
        <family val="2"/>
        <charset val="204"/>
      </rPr>
      <t>02</t>
    </r>
  </si>
  <si>
    <r>
      <t xml:space="preserve">72572 </t>
    </r>
    <r>
      <rPr>
        <sz val="13"/>
        <color rgb="FFF79646"/>
        <rFont val="Segoe UI"/>
        <family val="2"/>
        <charset val="204"/>
      </rPr>
      <t>04</t>
    </r>
  </si>
  <si>
    <r>
      <t xml:space="preserve">72572 </t>
    </r>
    <r>
      <rPr>
        <sz val="13"/>
        <color rgb="FF7030A0"/>
        <rFont val="Segoe UI"/>
        <family val="2"/>
        <charset val="204"/>
      </rPr>
      <t>08</t>
    </r>
  </si>
  <si>
    <r>
      <t xml:space="preserve">72573 </t>
    </r>
    <r>
      <rPr>
        <sz val="13"/>
        <color rgb="FF00B0F0"/>
        <rFont val="Segoe UI"/>
        <family val="2"/>
        <charset val="204"/>
      </rPr>
      <t>01</t>
    </r>
  </si>
  <si>
    <r>
      <t xml:space="preserve">72573 </t>
    </r>
    <r>
      <rPr>
        <sz val="13"/>
        <color rgb="FFC0504D"/>
        <rFont val="Segoe UI"/>
        <family val="2"/>
        <charset val="204"/>
      </rPr>
      <t>02</t>
    </r>
  </si>
  <si>
    <r>
      <t xml:space="preserve">72573 </t>
    </r>
    <r>
      <rPr>
        <sz val="13"/>
        <color rgb="FFF79646"/>
        <rFont val="Segoe UI"/>
        <family val="2"/>
        <charset val="204"/>
      </rPr>
      <t>04</t>
    </r>
  </si>
  <si>
    <r>
      <t xml:space="preserve">72573 </t>
    </r>
    <r>
      <rPr>
        <sz val="13"/>
        <color rgb="FF7030A0"/>
        <rFont val="Segoe UI"/>
        <family val="2"/>
        <charset val="204"/>
      </rPr>
      <t>08</t>
    </r>
  </si>
  <si>
    <r>
      <t xml:space="preserve">DHI135 </t>
    </r>
    <r>
      <rPr>
        <sz val="12"/>
        <rFont val="Segoe UI"/>
        <family val="2"/>
        <charset val="204"/>
      </rPr>
      <t>Zn</t>
    </r>
  </si>
  <si>
    <r>
      <t xml:space="preserve">DHI400 </t>
    </r>
    <r>
      <rPr>
        <sz val="12"/>
        <rFont val="Segoe UI"/>
        <family val="2"/>
        <charset val="204"/>
      </rPr>
      <t>Zn</t>
    </r>
  </si>
  <si>
    <r>
      <t xml:space="preserve">72581 </t>
    </r>
    <r>
      <rPr>
        <sz val="13"/>
        <color rgb="FF00B0F0"/>
        <rFont val="Segoe UI"/>
        <family val="2"/>
        <charset val="204"/>
      </rPr>
      <t>01</t>
    </r>
  </si>
  <si>
    <r>
      <t xml:space="preserve">72581 </t>
    </r>
    <r>
      <rPr>
        <sz val="13"/>
        <color rgb="FFC0504D"/>
        <rFont val="Segoe UI"/>
        <family val="2"/>
        <charset val="204"/>
      </rPr>
      <t>02</t>
    </r>
  </si>
  <si>
    <r>
      <t xml:space="preserve">72581 </t>
    </r>
    <r>
      <rPr>
        <sz val="13"/>
        <color rgb="FFF79646"/>
        <rFont val="Segoe UI"/>
        <family val="2"/>
        <charset val="204"/>
      </rPr>
      <t>04</t>
    </r>
  </si>
  <si>
    <r>
      <t xml:space="preserve">72581 </t>
    </r>
    <r>
      <rPr>
        <sz val="13"/>
        <color rgb="FF7030A0"/>
        <rFont val="Segoe UI"/>
        <family val="2"/>
        <charset val="204"/>
      </rPr>
      <t>08</t>
    </r>
  </si>
  <si>
    <r>
      <t xml:space="preserve">72582 </t>
    </r>
    <r>
      <rPr>
        <sz val="13"/>
        <color rgb="FF00B0F0"/>
        <rFont val="Segoe UI"/>
        <family val="2"/>
        <charset val="204"/>
      </rPr>
      <t>01</t>
    </r>
  </si>
  <si>
    <r>
      <t xml:space="preserve">72582 </t>
    </r>
    <r>
      <rPr>
        <sz val="13"/>
        <color rgb="FFC0504D"/>
        <rFont val="Segoe UI"/>
        <family val="2"/>
        <charset val="204"/>
      </rPr>
      <t>02</t>
    </r>
  </si>
  <si>
    <r>
      <t xml:space="preserve">72582 </t>
    </r>
    <r>
      <rPr>
        <sz val="13"/>
        <color rgb="FFF79646"/>
        <rFont val="Segoe UI"/>
        <family val="2"/>
        <charset val="204"/>
      </rPr>
      <t>04</t>
    </r>
  </si>
  <si>
    <r>
      <t xml:space="preserve">72582 </t>
    </r>
    <r>
      <rPr>
        <sz val="13"/>
        <color rgb="FF7030A0"/>
        <rFont val="Segoe UI"/>
        <family val="2"/>
        <charset val="204"/>
      </rPr>
      <t>08</t>
    </r>
  </si>
  <si>
    <r>
      <t xml:space="preserve">DHU75 </t>
    </r>
    <r>
      <rPr>
        <sz val="12"/>
        <rFont val="Segoe UI"/>
        <family val="2"/>
        <charset val="204"/>
      </rPr>
      <t>Zn</t>
    </r>
  </si>
  <si>
    <r>
      <t xml:space="preserve">DHU135 </t>
    </r>
    <r>
      <rPr>
        <sz val="12"/>
        <rFont val="Segoe UI"/>
        <family val="2"/>
        <charset val="204"/>
      </rPr>
      <t>Zn</t>
    </r>
  </si>
  <si>
    <r>
      <t xml:space="preserve">72601 </t>
    </r>
    <r>
      <rPr>
        <sz val="13"/>
        <color rgb="FF00B0F0"/>
        <rFont val="Segoe UI"/>
        <family val="2"/>
        <charset val="204"/>
      </rPr>
      <t>01</t>
    </r>
  </si>
  <si>
    <r>
      <t xml:space="preserve">72601 </t>
    </r>
    <r>
      <rPr>
        <sz val="13"/>
        <color rgb="FFC0504D"/>
        <rFont val="Segoe UI"/>
        <family val="2"/>
        <charset val="204"/>
      </rPr>
      <t>02</t>
    </r>
  </si>
  <si>
    <r>
      <t xml:space="preserve">72601 </t>
    </r>
    <r>
      <rPr>
        <sz val="13"/>
        <color rgb="FFF79646"/>
        <rFont val="Segoe UI"/>
        <family val="2"/>
        <charset val="204"/>
      </rPr>
      <t>04</t>
    </r>
  </si>
  <si>
    <r>
      <t xml:space="preserve">72601 </t>
    </r>
    <r>
      <rPr>
        <sz val="13"/>
        <color rgb="FF7030A0"/>
        <rFont val="Segoe UI"/>
        <family val="2"/>
        <charset val="204"/>
      </rPr>
      <t>08</t>
    </r>
  </si>
  <si>
    <r>
      <t xml:space="preserve">72602 </t>
    </r>
    <r>
      <rPr>
        <sz val="13"/>
        <color rgb="FF00B0F0"/>
        <rFont val="Segoe UI"/>
        <family val="2"/>
        <charset val="204"/>
      </rPr>
      <t>01</t>
    </r>
  </si>
  <si>
    <r>
      <t xml:space="preserve">72602 </t>
    </r>
    <r>
      <rPr>
        <sz val="13"/>
        <color rgb="FFC0504D"/>
        <rFont val="Segoe UI"/>
        <family val="2"/>
        <charset val="204"/>
      </rPr>
      <t>02</t>
    </r>
  </si>
  <si>
    <r>
      <t xml:space="preserve">72602 </t>
    </r>
    <r>
      <rPr>
        <sz val="13"/>
        <color rgb="FFF79646"/>
        <rFont val="Segoe UI"/>
        <family val="2"/>
        <charset val="204"/>
      </rPr>
      <t>04</t>
    </r>
  </si>
  <si>
    <r>
      <t xml:space="preserve">72602 </t>
    </r>
    <r>
      <rPr>
        <sz val="13"/>
        <color rgb="FF7030A0"/>
        <rFont val="Segoe UI"/>
        <family val="2"/>
        <charset val="204"/>
      </rPr>
      <t>08</t>
    </r>
  </si>
  <si>
    <r>
      <t xml:space="preserve">DH5 </t>
    </r>
    <r>
      <rPr>
        <sz val="12"/>
        <rFont val="Segoe UI"/>
        <family val="2"/>
        <charset val="204"/>
      </rPr>
      <t>Zn</t>
    </r>
  </si>
  <si>
    <r>
      <t xml:space="preserve">DH10 </t>
    </r>
    <r>
      <rPr>
        <sz val="12"/>
        <rFont val="Segoe UI"/>
        <family val="2"/>
        <charset val="204"/>
      </rPr>
      <t>Zn</t>
    </r>
  </si>
  <si>
    <r>
      <t xml:space="preserve">72605 </t>
    </r>
    <r>
      <rPr>
        <sz val="13"/>
        <color rgb="FFC0504D"/>
        <rFont val="Segoe UI"/>
        <family val="2"/>
        <charset val="204"/>
      </rPr>
      <t>02</t>
    </r>
  </si>
  <si>
    <r>
      <t xml:space="preserve">72605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</si>
  <si>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</si>
  <si>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72606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</si>
  <si>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DH-P </t>
    </r>
    <r>
      <rPr>
        <sz val="12"/>
        <rFont val="Segoe UI"/>
        <family val="2"/>
        <charset val="204"/>
      </rPr>
      <t>Zn/Pl</t>
    </r>
  </si>
  <si>
    <r>
      <t>DH-P Cu</t>
    </r>
    <r>
      <rPr>
        <sz val="12"/>
        <rFont val="Segoe UI"/>
        <family val="2"/>
        <charset val="204"/>
      </rPr>
      <t>/Pl</t>
    </r>
  </si>
  <si>
    <r>
      <t xml:space="preserve">72630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</si>
  <si>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72635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</si>
  <si>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</si>
  <si>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</si>
  <si>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</si>
  <si>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</si>
  <si>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</si>
  <si>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</si>
  <si>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</si>
  <si>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</si>
  <si>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</si>
  <si>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</si>
  <si>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</si>
  <si>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</si>
  <si>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</si>
  <si>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</si>
  <si>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>Zen-S C Pl/</t>
    </r>
    <r>
      <rPr>
        <sz val="12"/>
        <rFont val="Segoe UI"/>
        <family val="2"/>
        <charset val="204"/>
      </rPr>
      <t>Zn</t>
    </r>
  </si>
  <si>
    <r>
      <t>Zen-S A Pl/</t>
    </r>
    <r>
      <rPr>
        <sz val="12"/>
        <rFont val="Segoe UI"/>
        <family val="2"/>
        <charset val="204"/>
      </rPr>
      <t>Zn</t>
    </r>
  </si>
  <si>
    <r>
      <t>Zen-SB C Pl/</t>
    </r>
    <r>
      <rPr>
        <sz val="12"/>
        <rFont val="Segoe UI"/>
        <family val="2"/>
        <charset val="204"/>
      </rPr>
      <t>Zn</t>
    </r>
  </si>
  <si>
    <t>Zen-SB C Pl/Cu</t>
  </si>
  <si>
    <t>Zen-SB C Pl/Mi</t>
  </si>
  <si>
    <r>
      <t>Zen-IB C Pl/</t>
    </r>
    <r>
      <rPr>
        <sz val="12"/>
        <rFont val="Segoe UI"/>
        <family val="2"/>
        <charset val="204"/>
      </rPr>
      <t>Zn</t>
    </r>
  </si>
  <si>
    <r>
      <t>Zen-IB C Pl/</t>
    </r>
    <r>
      <rPr>
        <sz val="12"/>
        <rFont val="Segoe UI"/>
        <family val="2"/>
        <charset val="204"/>
      </rPr>
      <t>Cu</t>
    </r>
  </si>
  <si>
    <r>
      <t>Zen-IB C Pl/</t>
    </r>
    <r>
      <rPr>
        <sz val="12"/>
        <rFont val="Segoe UI"/>
        <family val="2"/>
        <charset val="204"/>
      </rPr>
      <t>Mi</t>
    </r>
  </si>
  <si>
    <r>
      <t>Zen-IB C Pl/</t>
    </r>
    <r>
      <rPr>
        <sz val="12"/>
        <rFont val="Segoe UI"/>
        <family val="2"/>
        <charset val="204"/>
      </rPr>
      <t>Rl</t>
    </r>
  </si>
  <si>
    <t>PM</t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</si>
  <si>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</si>
  <si>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</si>
  <si>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</si>
  <si>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</si>
  <si>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</si>
  <si>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</si>
  <si>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</si>
  <si>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</si>
  <si>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>Zen-IB A Pl/</t>
    </r>
    <r>
      <rPr>
        <sz val="12"/>
        <rFont val="Segoe UI"/>
        <family val="2"/>
        <charset val="204"/>
      </rPr>
      <t>Zn</t>
    </r>
  </si>
  <si>
    <r>
      <t>Zen-IB A Pl/</t>
    </r>
    <r>
      <rPr>
        <sz val="12"/>
        <rFont val="Segoe UI"/>
        <family val="2"/>
        <charset val="204"/>
      </rPr>
      <t>Cu</t>
    </r>
  </si>
  <si>
    <r>
      <t>Zen-IB A Pl/</t>
    </r>
    <r>
      <rPr>
        <sz val="12"/>
        <rFont val="Segoe UI"/>
        <family val="2"/>
        <charset val="204"/>
      </rPr>
      <t>Mi</t>
    </r>
  </si>
  <si>
    <r>
      <t>Zen-IB A Pl/</t>
    </r>
    <r>
      <rPr>
        <sz val="12"/>
        <rFont val="Segoe UI"/>
        <family val="2"/>
        <charset val="204"/>
      </rPr>
      <t>Rl</t>
    </r>
  </si>
  <si>
    <r>
      <t xml:space="preserve">72661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</si>
  <si>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</si>
  <si>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72685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</si>
  <si>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72690 </t>
    </r>
    <r>
      <rPr>
        <sz val="13"/>
        <color theme="7" tint="-0.249977111117893"/>
        <rFont val="Segoe UI"/>
        <family val="2"/>
        <charset val="204"/>
      </rPr>
      <t>06</t>
    </r>
  </si>
  <si>
    <t>72698 09</t>
  </si>
  <si>
    <t>72699 09</t>
  </si>
  <si>
    <r>
      <t xml:space="preserve">72730 </t>
    </r>
    <r>
      <rPr>
        <sz val="13"/>
        <color rgb="FF00B0F0"/>
        <rFont val="Segoe UI"/>
        <family val="2"/>
        <charset val="204"/>
      </rPr>
      <t>01</t>
    </r>
  </si>
  <si>
    <r>
      <t xml:space="preserve">72730 </t>
    </r>
    <r>
      <rPr>
        <sz val="13"/>
        <color rgb="FFC0504D"/>
        <rFont val="Segoe UI"/>
        <family val="2"/>
        <charset val="204"/>
      </rPr>
      <t>02</t>
    </r>
  </si>
  <si>
    <r>
      <t xml:space="preserve">72730 </t>
    </r>
    <r>
      <rPr>
        <sz val="13"/>
        <color rgb="FFF79646"/>
        <rFont val="Segoe UI"/>
        <family val="2"/>
        <charset val="204"/>
      </rPr>
      <t>04</t>
    </r>
  </si>
  <si>
    <r>
      <t xml:space="preserve">72730 </t>
    </r>
    <r>
      <rPr>
        <sz val="13"/>
        <color rgb="FF7030A0"/>
        <rFont val="Segoe UI"/>
        <family val="2"/>
        <charset val="204"/>
      </rPr>
      <t>08</t>
    </r>
  </si>
  <si>
    <r>
      <t xml:space="preserve">DMZ </t>
    </r>
    <r>
      <rPr>
        <sz val="12"/>
        <rFont val="Segoe UI"/>
        <family val="2"/>
        <charset val="204"/>
      </rPr>
      <t>Zn</t>
    </r>
  </si>
  <si>
    <r>
      <t xml:space="preserve">72745 </t>
    </r>
    <r>
      <rPr>
        <sz val="13"/>
        <color rgb="FF00B0F0"/>
        <rFont val="Segoe UI"/>
        <family val="2"/>
        <charset val="204"/>
      </rPr>
      <t>01</t>
    </r>
  </si>
  <si>
    <r>
      <t xml:space="preserve">72745 </t>
    </r>
    <r>
      <rPr>
        <sz val="13"/>
        <color rgb="FFC0504D"/>
        <rFont val="Segoe UI"/>
        <family val="2"/>
        <charset val="204"/>
      </rPr>
      <t>02</t>
    </r>
  </si>
  <si>
    <r>
      <t xml:space="preserve">72745 </t>
    </r>
    <r>
      <rPr>
        <sz val="13"/>
        <color rgb="FFF79646"/>
        <rFont val="Segoe UI"/>
        <family val="2"/>
        <charset val="204"/>
      </rPr>
      <t>04</t>
    </r>
  </si>
  <si>
    <r>
      <t xml:space="preserve">72745 </t>
    </r>
    <r>
      <rPr>
        <sz val="13"/>
        <color rgb="FF7030A0"/>
        <rFont val="Segoe UI"/>
        <family val="2"/>
        <charset val="204"/>
      </rPr>
      <t>08</t>
    </r>
  </si>
  <si>
    <r>
      <t xml:space="preserve">72750 </t>
    </r>
    <r>
      <rPr>
        <sz val="13"/>
        <color rgb="FF00B0F0"/>
        <rFont val="Segoe UI"/>
        <family val="2"/>
        <charset val="204"/>
      </rPr>
      <t>01</t>
    </r>
  </si>
  <si>
    <r>
      <t xml:space="preserve">72750 </t>
    </r>
    <r>
      <rPr>
        <sz val="13"/>
        <color rgb="FFC0504D"/>
        <rFont val="Segoe UI"/>
        <family val="2"/>
        <charset val="204"/>
      </rPr>
      <t>02</t>
    </r>
  </si>
  <si>
    <r>
      <t xml:space="preserve">72750 </t>
    </r>
    <r>
      <rPr>
        <sz val="13"/>
        <color rgb="FFF79646"/>
        <rFont val="Segoe UI"/>
        <family val="2"/>
        <charset val="204"/>
      </rPr>
      <t>04</t>
    </r>
  </si>
  <si>
    <r>
      <t xml:space="preserve">72750 </t>
    </r>
    <r>
      <rPr>
        <sz val="13"/>
        <color rgb="FF7030A0"/>
        <rFont val="Segoe UI"/>
        <family val="2"/>
        <charset val="204"/>
      </rPr>
      <t>08</t>
    </r>
  </si>
  <si>
    <r>
      <t xml:space="preserve">DB </t>
    </r>
    <r>
      <rPr>
        <sz val="12"/>
        <rFont val="Segoe UI"/>
        <family val="2"/>
        <charset val="204"/>
      </rPr>
      <t>Zn</t>
    </r>
  </si>
  <si>
    <t xml:space="preserve"> DB Cu</t>
  </si>
  <si>
    <r>
      <t xml:space="preserve">DBS </t>
    </r>
    <r>
      <rPr>
        <sz val="12"/>
        <rFont val="Segoe UI"/>
        <family val="2"/>
        <charset val="204"/>
      </rPr>
      <t>Zn</t>
    </r>
  </si>
  <si>
    <r>
      <t xml:space="preserve">72770 </t>
    </r>
    <r>
      <rPr>
        <sz val="13"/>
        <color rgb="FF00B0F0"/>
        <rFont val="Segoe UI"/>
        <family val="2"/>
        <charset val="204"/>
      </rPr>
      <t>01</t>
    </r>
  </si>
  <si>
    <r>
      <t xml:space="preserve">72770 </t>
    </r>
    <r>
      <rPr>
        <sz val="13"/>
        <color rgb="FFC0504D"/>
        <rFont val="Segoe UI"/>
        <family val="2"/>
        <charset val="204"/>
      </rPr>
      <t>02</t>
    </r>
  </si>
  <si>
    <r>
      <t xml:space="preserve">72770 </t>
    </r>
    <r>
      <rPr>
        <sz val="13"/>
        <color rgb="FFF79646"/>
        <rFont val="Segoe UI"/>
        <family val="2"/>
        <charset val="204"/>
      </rPr>
      <t>04</t>
    </r>
  </si>
  <si>
    <r>
      <t xml:space="preserve">DBU </t>
    </r>
    <r>
      <rPr>
        <sz val="12"/>
        <rFont val="Segoe UI"/>
        <family val="2"/>
        <charset val="204"/>
      </rPr>
      <t>Zn</t>
    </r>
  </si>
  <si>
    <t xml:space="preserve"> DBU Cu</t>
  </si>
  <si>
    <r>
      <t xml:space="preserve">72810 </t>
    </r>
    <r>
      <rPr>
        <sz val="13"/>
        <color rgb="FF00B0F0"/>
        <rFont val="Segoe UI"/>
        <family val="2"/>
        <charset val="204"/>
      </rPr>
      <t>01</t>
    </r>
  </si>
  <si>
    <r>
      <t xml:space="preserve">72810 </t>
    </r>
    <r>
      <rPr>
        <sz val="13"/>
        <color rgb="FFC0504D"/>
        <rFont val="Segoe UI"/>
        <family val="2"/>
        <charset val="204"/>
      </rPr>
      <t>02</t>
    </r>
  </si>
  <si>
    <r>
      <t xml:space="preserve">72810 </t>
    </r>
    <r>
      <rPr>
        <sz val="13"/>
        <color rgb="FFF79646"/>
        <rFont val="Segoe UI"/>
        <family val="2"/>
        <charset val="204"/>
      </rPr>
      <t>04</t>
    </r>
  </si>
  <si>
    <r>
      <t xml:space="preserve">72810 </t>
    </r>
    <r>
      <rPr>
        <sz val="13"/>
        <color rgb="FF7030A0"/>
        <rFont val="Segoe UI"/>
        <family val="2"/>
        <charset val="204"/>
      </rPr>
      <t>08</t>
    </r>
  </si>
  <si>
    <r>
      <t xml:space="preserve">72810 </t>
    </r>
    <r>
      <rPr>
        <sz val="13"/>
        <color rgb="FF3C8C8A"/>
        <rFont val="Segoe UI"/>
        <family val="2"/>
        <charset val="204"/>
      </rPr>
      <t>05</t>
    </r>
  </si>
  <si>
    <r>
      <t xml:space="preserve">DA </t>
    </r>
    <r>
      <rPr>
        <sz val="12"/>
        <rFont val="Segoe UI"/>
        <family val="2"/>
        <charset val="204"/>
      </rPr>
      <t>Zn</t>
    </r>
  </si>
  <si>
    <r>
      <t xml:space="preserve">DA-B </t>
    </r>
    <r>
      <rPr>
        <sz val="12"/>
        <rFont val="Segoe UI"/>
        <family val="2"/>
        <charset val="204"/>
      </rPr>
      <t>Zn</t>
    </r>
  </si>
  <si>
    <r>
      <t xml:space="preserve">72815 </t>
    </r>
    <r>
      <rPr>
        <sz val="13"/>
        <color rgb="FF00B0F0"/>
        <rFont val="Segoe UI"/>
        <family val="2"/>
        <charset val="204"/>
      </rPr>
      <t>01</t>
    </r>
  </si>
  <si>
    <r>
      <t xml:space="preserve">72815 </t>
    </r>
    <r>
      <rPr>
        <sz val="13"/>
        <color rgb="FFC0504D"/>
        <rFont val="Segoe UI"/>
        <family val="2"/>
        <charset val="204"/>
      </rPr>
      <t>02</t>
    </r>
  </si>
  <si>
    <r>
      <t xml:space="preserve">72815 </t>
    </r>
    <r>
      <rPr>
        <sz val="13"/>
        <color rgb="FFF79646"/>
        <rFont val="Segoe UI"/>
        <family val="2"/>
        <charset val="204"/>
      </rPr>
      <t>04</t>
    </r>
  </si>
  <si>
    <r>
      <t xml:space="preserve">72815 </t>
    </r>
    <r>
      <rPr>
        <sz val="13"/>
        <color rgb="FF3C8C8A"/>
        <rFont val="Segoe UI"/>
        <family val="2"/>
        <charset val="204"/>
      </rPr>
      <t>05</t>
    </r>
  </si>
  <si>
    <r>
      <t xml:space="preserve">72815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</si>
  <si>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00B0F0"/>
        <rFont val="Segoe UI"/>
        <family val="2"/>
        <charset val="204"/>
      </rPr>
      <t>01</t>
    </r>
  </si>
  <si>
    <r>
      <t xml:space="preserve">72820 </t>
    </r>
    <r>
      <rPr>
        <sz val="13"/>
        <color rgb="FFC0504D"/>
        <rFont val="Segoe UI"/>
        <family val="2"/>
        <charset val="204"/>
      </rPr>
      <t>02</t>
    </r>
  </si>
  <si>
    <r>
      <t xml:space="preserve">72820 </t>
    </r>
    <r>
      <rPr>
        <sz val="13"/>
        <color rgb="FFF79646"/>
        <rFont val="Segoe UI"/>
        <family val="2"/>
        <charset val="204"/>
      </rPr>
      <t>04</t>
    </r>
  </si>
  <si>
    <r>
      <t xml:space="preserve">72820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</si>
  <si>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3C8C8A"/>
        <rFont val="Segoe UI"/>
        <family val="2"/>
        <charset val="204"/>
      </rPr>
      <t>05</t>
    </r>
  </si>
  <si>
    <r>
      <t xml:space="preserve">DO </t>
    </r>
    <r>
      <rPr>
        <sz val="12"/>
        <rFont val="Segoe UI"/>
        <family val="2"/>
        <charset val="204"/>
      </rPr>
      <t>Zn</t>
    </r>
  </si>
  <si>
    <t>72880 09</t>
  </si>
  <si>
    <r>
      <t xml:space="preserve">72901 </t>
    </r>
    <r>
      <rPr>
        <sz val="13"/>
        <color rgb="FF00B0F0"/>
        <rFont val="Segoe UI"/>
        <family val="2"/>
        <charset val="204"/>
      </rPr>
      <t>01</t>
    </r>
  </si>
  <si>
    <r>
      <t xml:space="preserve">72901 </t>
    </r>
    <r>
      <rPr>
        <sz val="13"/>
        <color rgb="FFC0504D"/>
        <rFont val="Segoe UI"/>
        <family val="2"/>
        <charset val="204"/>
      </rPr>
      <t>02</t>
    </r>
  </si>
  <si>
    <r>
      <t xml:space="preserve">72901 </t>
    </r>
    <r>
      <rPr>
        <sz val="13"/>
        <color rgb="FF3C8C8A"/>
        <rFont val="Segoe UI"/>
        <family val="2"/>
        <charset val="204"/>
      </rPr>
      <t>05</t>
    </r>
  </si>
  <si>
    <r>
      <t xml:space="preserve">72901 </t>
    </r>
    <r>
      <rPr>
        <sz val="13"/>
        <color rgb="FF7030A0"/>
        <rFont val="Segoe UI"/>
        <family val="2"/>
        <charset val="204"/>
      </rPr>
      <t>08</t>
    </r>
  </si>
  <si>
    <r>
      <t xml:space="preserve">72901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</si>
  <si>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</si>
  <si>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OB80 </t>
    </r>
    <r>
      <rPr>
        <sz val="12"/>
        <rFont val="Segoe UI"/>
        <family val="2"/>
        <charset val="204"/>
      </rPr>
      <t>Zn</t>
    </r>
  </si>
  <si>
    <r>
      <t xml:space="preserve">OB160 </t>
    </r>
    <r>
      <rPr>
        <sz val="12"/>
        <rFont val="Segoe UI"/>
        <family val="2"/>
        <charset val="204"/>
      </rPr>
      <t>Zn</t>
    </r>
  </si>
  <si>
    <r>
      <t xml:space="preserve">OB360 </t>
    </r>
    <r>
      <rPr>
        <sz val="12"/>
        <rFont val="Segoe UI"/>
        <family val="2"/>
        <charset val="204"/>
      </rPr>
      <t>Zn</t>
    </r>
  </si>
  <si>
    <r>
      <t xml:space="preserve">72902 </t>
    </r>
    <r>
      <rPr>
        <sz val="13"/>
        <color rgb="FF00B0F0"/>
        <rFont val="Segoe UI"/>
        <family val="2"/>
        <charset val="204"/>
      </rPr>
      <t>01</t>
    </r>
  </si>
  <si>
    <r>
      <t xml:space="preserve">72902 </t>
    </r>
    <r>
      <rPr>
        <sz val="13"/>
        <color rgb="FFC0504D"/>
        <rFont val="Segoe UI"/>
        <family val="2"/>
        <charset val="204"/>
      </rPr>
      <t>02</t>
    </r>
  </si>
  <si>
    <r>
      <t xml:space="preserve">72902 </t>
    </r>
    <r>
      <rPr>
        <sz val="13"/>
        <color rgb="FF3C8C8A"/>
        <rFont val="Segoe UI"/>
        <family val="2"/>
        <charset val="204"/>
      </rPr>
      <t>05</t>
    </r>
  </si>
  <si>
    <r>
      <t xml:space="preserve">72902 </t>
    </r>
    <r>
      <rPr>
        <sz val="13"/>
        <color rgb="FF7030A0"/>
        <rFont val="Segoe UI"/>
        <family val="2"/>
        <charset val="204"/>
      </rPr>
      <t>08</t>
    </r>
  </si>
  <si>
    <r>
      <t xml:space="preserve">72902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</si>
  <si>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</si>
  <si>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72903 </t>
    </r>
    <r>
      <rPr>
        <sz val="13"/>
        <color rgb="FF00B0F0"/>
        <rFont val="Segoe UI"/>
        <family val="2"/>
        <charset val="204"/>
      </rPr>
      <t>01</t>
    </r>
  </si>
  <si>
    <r>
      <t xml:space="preserve">72903 </t>
    </r>
    <r>
      <rPr>
        <sz val="13"/>
        <color rgb="FFC0504D"/>
        <rFont val="Segoe UI"/>
        <family val="2"/>
        <charset val="204"/>
      </rPr>
      <t>02</t>
    </r>
  </si>
  <si>
    <r>
      <t xml:space="preserve">72903 </t>
    </r>
    <r>
      <rPr>
        <sz val="13"/>
        <color rgb="FF3C8C8A"/>
        <rFont val="Segoe UI"/>
        <family val="2"/>
        <charset val="204"/>
      </rPr>
      <t>05</t>
    </r>
  </si>
  <si>
    <r>
      <t xml:space="preserve">72903 </t>
    </r>
    <r>
      <rPr>
        <sz val="13"/>
        <color rgb="FF7030A0"/>
        <rFont val="Segoe UI"/>
        <family val="2"/>
        <charset val="204"/>
      </rPr>
      <t>08</t>
    </r>
  </si>
  <si>
    <r>
      <t xml:space="preserve">72903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</si>
  <si>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</si>
  <si>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72904 </t>
    </r>
    <r>
      <rPr>
        <sz val="13"/>
        <color rgb="FFC0504D"/>
        <rFont val="Segoe UI"/>
        <family val="2"/>
        <charset val="204"/>
      </rPr>
      <t>02</t>
    </r>
  </si>
  <si>
    <r>
      <t xml:space="preserve">72904 </t>
    </r>
    <r>
      <rPr>
        <sz val="13"/>
        <color rgb="FF3C8C8A"/>
        <rFont val="Segoe UI"/>
        <family val="2"/>
        <charset val="204"/>
      </rPr>
      <t>05</t>
    </r>
  </si>
  <si>
    <r>
      <t xml:space="preserve">72904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</si>
  <si>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72905 </t>
    </r>
    <r>
      <rPr>
        <sz val="13"/>
        <color rgb="FFC0504D"/>
        <rFont val="Segoe UI"/>
        <family val="2"/>
        <charset val="204"/>
      </rPr>
      <t>02</t>
    </r>
  </si>
  <si>
    <r>
      <t xml:space="preserve">72905 </t>
    </r>
    <r>
      <rPr>
        <sz val="13"/>
        <color rgb="FF3C8C8A"/>
        <rFont val="Segoe UI"/>
        <family val="2"/>
        <charset val="204"/>
      </rPr>
      <t>05</t>
    </r>
  </si>
  <si>
    <r>
      <t xml:space="preserve">72905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</si>
  <si>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72906 </t>
    </r>
    <r>
      <rPr>
        <sz val="13"/>
        <color rgb="FFC0504D"/>
        <rFont val="Segoe UI"/>
        <family val="2"/>
        <charset val="204"/>
      </rPr>
      <t>02</t>
    </r>
  </si>
  <si>
    <r>
      <t xml:space="preserve">72906 </t>
    </r>
    <r>
      <rPr>
        <sz val="13"/>
        <color rgb="FF3C8C8A"/>
        <rFont val="Segoe UI"/>
        <family val="2"/>
        <charset val="204"/>
      </rPr>
      <t>05</t>
    </r>
  </si>
  <si>
    <r>
      <t xml:space="preserve">72906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</si>
  <si>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</si>
  <si>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</si>
  <si>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</si>
  <si>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</si>
  <si>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</si>
  <si>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</si>
  <si>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</si>
  <si>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</si>
  <si>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</si>
  <si>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</si>
  <si>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</si>
  <si>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</si>
  <si>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OB80-P </t>
    </r>
    <r>
      <rPr>
        <sz val="12"/>
        <rFont val="Segoe UI"/>
        <family val="2"/>
        <charset val="204"/>
      </rPr>
      <t>Zn/Pl</t>
    </r>
  </si>
  <si>
    <r>
      <t>OB80-P Cu</t>
    </r>
    <r>
      <rPr>
        <sz val="12"/>
        <rFont val="Segoe UI"/>
        <family val="2"/>
        <charset val="204"/>
      </rPr>
      <t>/Pl</t>
    </r>
  </si>
  <si>
    <r>
      <t>OB80-P N</t>
    </r>
    <r>
      <rPr>
        <sz val="12"/>
        <rFont val="Segoe UI"/>
        <family val="2"/>
        <charset val="204"/>
      </rPr>
      <t>i/Pl</t>
    </r>
  </si>
  <si>
    <r>
      <t xml:space="preserve">OB80-P </t>
    </r>
    <r>
      <rPr>
        <sz val="12"/>
        <rFont val="Segoe UI"/>
        <family val="2"/>
        <charset val="204"/>
      </rPr>
      <t>Rl/Pl</t>
    </r>
  </si>
  <si>
    <r>
      <t xml:space="preserve">OB160-P </t>
    </r>
    <r>
      <rPr>
        <sz val="12"/>
        <rFont val="Segoe UI"/>
        <family val="2"/>
        <charset val="204"/>
      </rPr>
      <t>Zn/Pl</t>
    </r>
  </si>
  <si>
    <r>
      <t>OB160-P Cu</t>
    </r>
    <r>
      <rPr>
        <sz val="12"/>
        <rFont val="Segoe UI"/>
        <family val="2"/>
        <charset val="204"/>
      </rPr>
      <t>/Pl</t>
    </r>
  </si>
  <si>
    <r>
      <t>OB160-P N</t>
    </r>
    <r>
      <rPr>
        <sz val="12"/>
        <rFont val="Segoe UI"/>
        <family val="2"/>
        <charset val="204"/>
      </rPr>
      <t>i/Pl</t>
    </r>
  </si>
  <si>
    <r>
      <t xml:space="preserve">OB160-P </t>
    </r>
    <r>
      <rPr>
        <sz val="12"/>
        <rFont val="Segoe UI"/>
        <family val="2"/>
        <charset val="204"/>
      </rPr>
      <t>Rl/Pl</t>
    </r>
  </si>
  <si>
    <r>
      <t xml:space="preserve">OB360-P </t>
    </r>
    <r>
      <rPr>
        <sz val="12"/>
        <rFont val="Segoe UI"/>
        <family val="2"/>
        <charset val="204"/>
      </rPr>
      <t>Zn/Pl</t>
    </r>
  </si>
  <si>
    <r>
      <t>OB360-P Cu</t>
    </r>
    <r>
      <rPr>
        <sz val="12"/>
        <rFont val="Segoe UI"/>
        <family val="2"/>
        <charset val="204"/>
      </rPr>
      <t>/Pl</t>
    </r>
  </si>
  <si>
    <r>
      <t>OB360-P N</t>
    </r>
    <r>
      <rPr>
        <sz val="12"/>
        <rFont val="Segoe UI"/>
        <family val="2"/>
        <charset val="204"/>
      </rPr>
      <t>i/Pl</t>
    </r>
  </si>
  <si>
    <r>
      <t xml:space="preserve">OB360-P </t>
    </r>
    <r>
      <rPr>
        <sz val="12"/>
        <rFont val="Segoe UI"/>
        <family val="2"/>
        <charset val="204"/>
      </rPr>
      <t>Rl/Pl</t>
    </r>
  </si>
  <si>
    <t xml:space="preserve">          ОБОЙМА УНІВЕРСАЛЬНА ДЛЯ ПРУТА DR6-10 НА ВОДОСТІЧНІЙ ТРУБІ З ПЛАСТИКОМ</t>
  </si>
  <si>
    <r>
      <t xml:space="preserve">Vika80 </t>
    </r>
    <r>
      <rPr>
        <sz val="12"/>
        <rFont val="Segoe UI"/>
        <family val="2"/>
        <charset val="204"/>
      </rPr>
      <t>Zn</t>
    </r>
  </si>
  <si>
    <r>
      <t xml:space="preserve">Vika160 </t>
    </r>
    <r>
      <rPr>
        <sz val="12"/>
        <rFont val="Segoe UI"/>
        <family val="2"/>
        <charset val="204"/>
      </rPr>
      <t>Zn</t>
    </r>
  </si>
  <si>
    <r>
      <t xml:space="preserve">72914 </t>
    </r>
    <r>
      <rPr>
        <sz val="13"/>
        <color rgb="FF00B0F0"/>
        <rFont val="Segoe UI"/>
        <family val="2"/>
        <charset val="204"/>
      </rPr>
      <t>01</t>
    </r>
  </si>
  <si>
    <r>
      <t xml:space="preserve">72914 </t>
    </r>
    <r>
      <rPr>
        <sz val="13"/>
        <color rgb="FFC0504D"/>
        <rFont val="Segoe UI"/>
        <family val="2"/>
        <charset val="204"/>
      </rPr>
      <t>02</t>
    </r>
  </si>
  <si>
    <r>
      <t xml:space="preserve">72914 </t>
    </r>
    <r>
      <rPr>
        <sz val="13"/>
        <color rgb="FF3C8C8A"/>
        <rFont val="Segoe UI"/>
        <family val="2"/>
        <charset val="204"/>
      </rPr>
      <t>05</t>
    </r>
  </si>
  <si>
    <r>
      <t xml:space="preserve">72914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</si>
  <si>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72914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</si>
  <si>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72915 </t>
    </r>
    <r>
      <rPr>
        <sz val="13"/>
        <color rgb="FF00B0F0"/>
        <rFont val="Segoe UI"/>
        <family val="2"/>
        <charset val="204"/>
      </rPr>
      <t>01</t>
    </r>
  </si>
  <si>
    <r>
      <t xml:space="preserve">72915 </t>
    </r>
    <r>
      <rPr>
        <sz val="13"/>
        <color rgb="FFC0504D"/>
        <rFont val="Segoe UI"/>
        <family val="2"/>
        <charset val="204"/>
      </rPr>
      <t>02</t>
    </r>
  </si>
  <si>
    <r>
      <t xml:space="preserve">72915 </t>
    </r>
    <r>
      <rPr>
        <sz val="13"/>
        <color rgb="FF3C8C8A"/>
        <rFont val="Segoe UI"/>
        <family val="2"/>
        <charset val="204"/>
      </rPr>
      <t>05</t>
    </r>
  </si>
  <si>
    <r>
      <t xml:space="preserve">72915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</si>
  <si>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</si>
  <si>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72940 </t>
    </r>
    <r>
      <rPr>
        <sz val="13"/>
        <color rgb="FF00B0F0"/>
        <rFont val="Segoe UI"/>
        <family val="2"/>
        <charset val="204"/>
      </rPr>
      <t>01</t>
    </r>
  </si>
  <si>
    <r>
      <t xml:space="preserve">72940 </t>
    </r>
    <r>
      <rPr>
        <sz val="13"/>
        <color rgb="FFC0504D"/>
        <rFont val="Segoe UI"/>
        <family val="2"/>
        <charset val="204"/>
      </rPr>
      <t>02</t>
    </r>
  </si>
  <si>
    <r>
      <t xml:space="preserve">72940 </t>
    </r>
    <r>
      <rPr>
        <sz val="13"/>
        <color rgb="FFF79646"/>
        <rFont val="Segoe UI"/>
        <family val="2"/>
        <charset val="204"/>
      </rPr>
      <t>04</t>
    </r>
  </si>
  <si>
    <r>
      <t xml:space="preserve">72940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</si>
  <si>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DFA </t>
    </r>
    <r>
      <rPr>
        <sz val="12"/>
        <rFont val="Segoe UI"/>
        <family val="2"/>
        <charset val="204"/>
      </rPr>
      <t>Zn</t>
    </r>
  </si>
  <si>
    <t xml:space="preserve"> DFA Cu</t>
  </si>
  <si>
    <r>
      <t xml:space="preserve">DF S </t>
    </r>
    <r>
      <rPr>
        <sz val="12"/>
        <rFont val="Segoe UI"/>
        <family val="2"/>
        <charset val="204"/>
      </rPr>
      <t>Zn</t>
    </r>
  </si>
  <si>
    <r>
      <t xml:space="preserve">72950 </t>
    </r>
    <r>
      <rPr>
        <sz val="13"/>
        <color rgb="FF00B0F0"/>
        <rFont val="Segoe UI"/>
        <family val="2"/>
        <charset val="204"/>
      </rPr>
      <t>01</t>
    </r>
  </si>
  <si>
    <r>
      <t xml:space="preserve">72950 </t>
    </r>
    <r>
      <rPr>
        <sz val="13"/>
        <color rgb="FFC0504D"/>
        <rFont val="Segoe UI"/>
        <family val="2"/>
        <charset val="204"/>
      </rPr>
      <t>02</t>
    </r>
  </si>
  <si>
    <r>
      <t xml:space="preserve">72950 </t>
    </r>
    <r>
      <rPr>
        <sz val="13"/>
        <color rgb="FFF79646"/>
        <rFont val="Segoe UI"/>
        <family val="2"/>
        <charset val="204"/>
      </rPr>
      <t>04</t>
    </r>
  </si>
  <si>
    <r>
      <t xml:space="preserve">72951 </t>
    </r>
    <r>
      <rPr>
        <sz val="13"/>
        <color rgb="FF00B0F0"/>
        <rFont val="Segoe UI"/>
        <family val="2"/>
        <charset val="204"/>
      </rPr>
      <t>01</t>
    </r>
  </si>
  <si>
    <r>
      <t xml:space="preserve">72951 </t>
    </r>
    <r>
      <rPr>
        <sz val="13"/>
        <color rgb="FFC0504D"/>
        <rFont val="Segoe UI"/>
        <family val="2"/>
        <charset val="204"/>
      </rPr>
      <t>02</t>
    </r>
  </si>
  <si>
    <r>
      <t xml:space="preserve">72951 </t>
    </r>
    <r>
      <rPr>
        <sz val="13"/>
        <color rgb="FFF79646"/>
        <rFont val="Segoe UI"/>
        <family val="2"/>
        <charset val="204"/>
      </rPr>
      <t>04</t>
    </r>
  </si>
  <si>
    <r>
      <t xml:space="preserve">DF SB </t>
    </r>
    <r>
      <rPr>
        <sz val="12"/>
        <rFont val="Segoe UI"/>
        <family val="2"/>
        <charset val="204"/>
      </rPr>
      <t>Zn</t>
    </r>
  </si>
  <si>
    <r>
      <t xml:space="preserve">72960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</si>
  <si>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</si>
  <si>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</si>
  <si>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DF-P </t>
    </r>
    <r>
      <rPr>
        <sz val="12"/>
        <rFont val="Segoe UI"/>
        <family val="2"/>
        <charset val="204"/>
      </rPr>
      <t>Zn/Pl</t>
    </r>
  </si>
  <si>
    <r>
      <t>DF-P Cu</t>
    </r>
    <r>
      <rPr>
        <sz val="12"/>
        <rFont val="Segoe UI"/>
        <family val="2"/>
        <charset val="204"/>
      </rPr>
      <t>/Pl</t>
    </r>
  </si>
  <si>
    <r>
      <t xml:space="preserve">DF-P </t>
    </r>
    <r>
      <rPr>
        <sz val="12"/>
        <rFont val="Segoe UI"/>
        <family val="2"/>
        <charset val="204"/>
      </rPr>
      <t>Mi/Pl</t>
    </r>
  </si>
  <si>
    <r>
      <t xml:space="preserve">72970 </t>
    </r>
    <r>
      <rPr>
        <sz val="13"/>
        <color rgb="FF00B0F0"/>
        <rFont val="Segoe UI"/>
        <family val="2"/>
        <charset val="204"/>
      </rPr>
      <t>01</t>
    </r>
  </si>
  <si>
    <r>
      <t xml:space="preserve">72970 </t>
    </r>
    <r>
      <rPr>
        <sz val="13"/>
        <color rgb="FFC0504D"/>
        <rFont val="Segoe UI"/>
        <family val="2"/>
        <charset val="204"/>
      </rPr>
      <t>02</t>
    </r>
  </si>
  <si>
    <r>
      <t xml:space="preserve">72970 </t>
    </r>
    <r>
      <rPr>
        <sz val="13"/>
        <color rgb="FFF79646"/>
        <rFont val="Segoe UI"/>
        <family val="2"/>
        <charset val="204"/>
      </rPr>
      <t>04</t>
    </r>
  </si>
  <si>
    <r>
      <t xml:space="preserve">72970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</si>
  <si>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DFX </t>
    </r>
    <r>
      <rPr>
        <sz val="12"/>
        <rFont val="Segoe UI"/>
        <family val="2"/>
        <charset val="204"/>
      </rPr>
      <t>Zn</t>
    </r>
  </si>
  <si>
    <r>
      <t xml:space="preserve">DFX </t>
    </r>
    <r>
      <rPr>
        <sz val="12"/>
        <rFont val="Segoe UI"/>
        <family val="2"/>
        <charset val="204"/>
      </rPr>
      <t>Al/Zn</t>
    </r>
  </si>
  <si>
    <r>
      <t xml:space="preserve">72980 </t>
    </r>
    <r>
      <rPr>
        <sz val="13"/>
        <color rgb="FF00B0F0"/>
        <rFont val="Segoe UI"/>
        <family val="2"/>
        <charset val="204"/>
      </rPr>
      <t>01</t>
    </r>
  </si>
  <si>
    <r>
      <t xml:space="preserve">72980 </t>
    </r>
    <r>
      <rPr>
        <sz val="13"/>
        <color rgb="FFC0504D"/>
        <rFont val="Segoe UI"/>
        <family val="2"/>
        <charset val="204"/>
      </rPr>
      <t>02</t>
    </r>
  </si>
  <si>
    <r>
      <t xml:space="preserve">72980 </t>
    </r>
    <r>
      <rPr>
        <sz val="13"/>
        <color rgb="FFF79646"/>
        <rFont val="Segoe UI"/>
        <family val="2"/>
        <charset val="204"/>
      </rPr>
      <t>04</t>
    </r>
  </si>
  <si>
    <r>
      <t xml:space="preserve">DFT </t>
    </r>
    <r>
      <rPr>
        <sz val="12"/>
        <rFont val="Segoe UI"/>
        <family val="2"/>
        <charset val="204"/>
      </rPr>
      <t>Zn</t>
    </r>
  </si>
  <si>
    <t xml:space="preserve">                 - призначений для кріплення прута струмовідводу D8 на черепичної покрівлі</t>
  </si>
  <si>
    <t xml:space="preserve">                 - призначений для кріплення прута струмовідводу D6-10 на черепичної покрівлі</t>
  </si>
  <si>
    <t xml:space="preserve">                 - призначений для кріплення прута струмовідводу D8 на хвилеподібну покрівлю</t>
  </si>
  <si>
    <t>Тримач прута DR8 під кутом на черепицю з Easylock (L130)</t>
  </si>
  <si>
    <t xml:space="preserve">                 - призначений для кріплення прута струмовідводу D8 на пласкій або черепичної покрівлі</t>
  </si>
  <si>
    <t xml:space="preserve"> - алюмінієва стрічка, оцинкований тримач</t>
  </si>
  <si>
    <t xml:space="preserve"> - алюмінієва стрічка, фарбований тримач</t>
  </si>
  <si>
    <t xml:space="preserve"> - алюмінієва стрічка, нержавіючий тримач</t>
  </si>
  <si>
    <t xml:space="preserve"> - алюмінієва стрічка, пластиковий тримач</t>
  </si>
  <si>
    <t xml:space="preserve"> - мідна стрічка, пластиковий тримач</t>
  </si>
  <si>
    <t xml:space="preserve"> - оцинкована шпилька, нержавіючий тримач</t>
  </si>
  <si>
    <t xml:space="preserve"> - оміднена шпилька, мідний тримач</t>
  </si>
  <si>
    <t xml:space="preserve"> - оцинкована шпилька, пластиковий тримач</t>
  </si>
  <si>
    <t xml:space="preserve"> - пластикові</t>
  </si>
  <si>
    <t xml:space="preserve"> - нержавіючі</t>
  </si>
  <si>
    <t xml:space="preserve"> - нержавіюча пластина, пластиковий тримач</t>
  </si>
  <si>
    <t xml:space="preserve"> - оцинкована основа, нержавіючий тримач</t>
  </si>
  <si>
    <t xml:space="preserve"> - оцинкована основа, пластиковий тримач</t>
  </si>
  <si>
    <t xml:space="preserve"> - мідна основа, пластиковий тримач</t>
  </si>
  <si>
    <t xml:space="preserve"> - оміднена основа, пластиковий тримач</t>
  </si>
  <si>
    <t xml:space="preserve"> - фарбована основа, пластиковий тримач</t>
  </si>
  <si>
    <t xml:space="preserve"> - пластикова основа, оцинкований тримач</t>
  </si>
  <si>
    <t xml:space="preserve"> - пластикова основа, мідний тримач</t>
  </si>
  <si>
    <t xml:space="preserve"> - пластикова основа, оміднений тримач</t>
  </si>
  <si>
    <t xml:space="preserve"> - пластикова основа, фарбований тримач</t>
  </si>
  <si>
    <t xml:space="preserve"> - мембрана або руберойд</t>
  </si>
  <si>
    <t xml:space="preserve"> - бетоний</t>
  </si>
  <si>
    <t xml:space="preserve"> - мідна стрічка, оміднений тримач</t>
  </si>
  <si>
    <t xml:space="preserve"> - нержавіюча стрічка, оцинкований тримач</t>
  </si>
  <si>
    <t xml:space="preserve"> - оцинкована стрічка, нержавіючий тримач</t>
  </si>
  <si>
    <t xml:space="preserve"> - оцинкована стрічка, пластиковий тримач</t>
  </si>
  <si>
    <t xml:space="preserve"> - нержавіюча стрічка, пластиковий тримач</t>
  </si>
  <si>
    <t xml:space="preserve"> - фарбована стрічка, пластиковий тримач</t>
  </si>
  <si>
    <t xml:space="preserve"> - оцинкований низ, нержавіючий затискач</t>
  </si>
  <si>
    <t xml:space="preserve"> - оцинкований низ, пластиковий тримач</t>
  </si>
  <si>
    <t xml:space="preserve"> - мідний низ, пластиковий тримач</t>
  </si>
  <si>
    <t xml:space="preserve"> - оміднений низ, пластиковий тримач</t>
  </si>
  <si>
    <t xml:space="preserve"> - алюмінієва основа, оцинкований затискач</t>
  </si>
  <si>
    <t>Н</t>
  </si>
  <si>
    <t>4x6шт</t>
  </si>
  <si>
    <t xml:space="preserve">                 - призначений для кріплення прута струмовідводу D6-10 на парапеті</t>
  </si>
  <si>
    <t>М8</t>
  </si>
  <si>
    <t>M6</t>
  </si>
  <si>
    <t>M8</t>
  </si>
  <si>
    <t>М6</t>
  </si>
  <si>
    <t>4x4шт</t>
  </si>
  <si>
    <t xml:space="preserve">                 - призначений для кріплення прута струмовідводу D8-10 на пласкій або черепичної покрівлі</t>
  </si>
  <si>
    <t xml:space="preserve"> - </t>
  </si>
  <si>
    <t xml:space="preserve">          БЛИСКАВКОПРИЙМАЧ</t>
  </si>
  <si>
    <r>
      <t xml:space="preserve">73015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</si>
  <si>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</si>
  <si>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</si>
  <si>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</si>
  <si>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</si>
  <si>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</si>
  <si>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73051 </t>
    </r>
    <r>
      <rPr>
        <sz val="13"/>
        <color rgb="FFC0504D"/>
        <rFont val="Segoe UI"/>
        <family val="2"/>
        <charset val="204"/>
      </rPr>
      <t>02</t>
    </r>
  </si>
  <si>
    <r>
      <t xml:space="preserve">73051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</si>
  <si>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73052 </t>
    </r>
    <r>
      <rPr>
        <sz val="13"/>
        <color rgb="FFC0504D"/>
        <rFont val="Segoe UI"/>
        <family val="2"/>
        <charset val="204"/>
      </rPr>
      <t>02</t>
    </r>
  </si>
  <si>
    <r>
      <t xml:space="preserve">73052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</si>
  <si>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73053 </t>
    </r>
    <r>
      <rPr>
        <sz val="13"/>
        <color rgb="FFC0504D"/>
        <rFont val="Segoe UI"/>
        <family val="2"/>
        <charset val="204"/>
      </rPr>
      <t>02</t>
    </r>
  </si>
  <si>
    <r>
      <t xml:space="preserve">73053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</si>
  <si>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73054 </t>
    </r>
    <r>
      <rPr>
        <sz val="13"/>
        <color rgb="FFC0504D"/>
        <rFont val="Segoe UI"/>
        <family val="2"/>
        <charset val="204"/>
      </rPr>
      <t>02</t>
    </r>
  </si>
  <si>
    <r>
      <t xml:space="preserve">73054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</si>
  <si>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73055 </t>
    </r>
    <r>
      <rPr>
        <sz val="13"/>
        <color rgb="FFC0504D"/>
        <rFont val="Segoe UI"/>
        <family val="2"/>
        <charset val="204"/>
      </rPr>
      <t>02</t>
    </r>
  </si>
  <si>
    <r>
      <t xml:space="preserve">73055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</si>
  <si>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73056 </t>
    </r>
    <r>
      <rPr>
        <sz val="13"/>
        <color rgb="FFC0504D"/>
        <rFont val="Segoe UI"/>
        <family val="2"/>
        <charset val="204"/>
      </rPr>
      <t>02</t>
    </r>
  </si>
  <si>
    <r>
      <t xml:space="preserve">73056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</si>
  <si>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73057 </t>
    </r>
    <r>
      <rPr>
        <sz val="13"/>
        <color rgb="FFC0504D"/>
        <rFont val="Segoe UI"/>
        <family val="2"/>
        <charset val="204"/>
      </rPr>
      <t>02</t>
    </r>
  </si>
  <si>
    <r>
      <t xml:space="preserve">73057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</si>
  <si>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73058 </t>
    </r>
    <r>
      <rPr>
        <sz val="13"/>
        <color rgb="FFC0504D"/>
        <rFont val="Segoe UI"/>
        <family val="2"/>
        <charset val="204"/>
      </rPr>
      <t>02</t>
    </r>
  </si>
  <si>
    <r>
      <t xml:space="preserve">73058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</si>
  <si>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73059 </t>
    </r>
    <r>
      <rPr>
        <sz val="13"/>
        <color rgb="FFC0504D"/>
        <rFont val="Segoe UI"/>
        <family val="2"/>
        <charset val="204"/>
      </rPr>
      <t>02</t>
    </r>
  </si>
  <si>
    <r>
      <t xml:space="preserve">73059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</si>
  <si>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73103 </t>
    </r>
    <r>
      <rPr>
        <sz val="13"/>
        <color rgb="FFC0504D"/>
        <rFont val="Segoe UI"/>
        <family val="2"/>
        <charset val="204"/>
      </rPr>
      <t>02</t>
    </r>
  </si>
  <si>
    <r>
      <t xml:space="preserve">73103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</si>
  <si>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73104 </t>
    </r>
    <r>
      <rPr>
        <sz val="13"/>
        <color rgb="FFC0504D"/>
        <rFont val="Segoe UI"/>
        <family val="2"/>
        <charset val="204"/>
      </rPr>
      <t>02</t>
    </r>
  </si>
  <si>
    <r>
      <t xml:space="preserve">73104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</si>
  <si>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73105 </t>
    </r>
    <r>
      <rPr>
        <sz val="13"/>
        <color rgb="FFC0504D"/>
        <rFont val="Segoe UI"/>
        <family val="2"/>
        <charset val="204"/>
      </rPr>
      <t>02</t>
    </r>
  </si>
  <si>
    <r>
      <t xml:space="preserve">73105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</si>
  <si>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73106 </t>
    </r>
    <r>
      <rPr>
        <sz val="13"/>
        <color rgb="FFC0504D"/>
        <rFont val="Segoe UI"/>
        <family val="2"/>
        <charset val="204"/>
      </rPr>
      <t>02</t>
    </r>
  </si>
  <si>
    <r>
      <t xml:space="preserve">73106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</si>
  <si>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73107 </t>
    </r>
    <r>
      <rPr>
        <sz val="13"/>
        <color rgb="FFC0504D"/>
        <rFont val="Segoe UI"/>
        <family val="2"/>
        <charset val="204"/>
      </rPr>
      <t>02</t>
    </r>
  </si>
  <si>
    <r>
      <t xml:space="preserve">73107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</si>
  <si>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73108 </t>
    </r>
    <r>
      <rPr>
        <sz val="13"/>
        <color rgb="FFC0504D"/>
        <rFont val="Segoe UI"/>
        <family val="2"/>
        <charset val="204"/>
      </rPr>
      <t>02</t>
    </r>
  </si>
  <si>
    <r>
      <t xml:space="preserve">73108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</si>
  <si>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73123 </t>
    </r>
    <r>
      <rPr>
        <sz val="13"/>
        <color rgb="FFC0504D"/>
        <rFont val="Segoe UI"/>
        <family val="2"/>
        <charset val="204"/>
      </rPr>
      <t>02</t>
    </r>
  </si>
  <si>
    <r>
      <t xml:space="preserve">73123 </t>
    </r>
    <r>
      <rPr>
        <sz val="13"/>
        <color rgb="FF3C8C8A"/>
        <rFont val="Segoe UI"/>
        <family val="2"/>
        <charset val="204"/>
      </rPr>
      <t>05</t>
    </r>
  </si>
  <si>
    <r>
      <t xml:space="preserve">73124 </t>
    </r>
    <r>
      <rPr>
        <sz val="13"/>
        <color rgb="FFC0504D"/>
        <rFont val="Segoe UI"/>
        <family val="2"/>
        <charset val="204"/>
      </rPr>
      <t>02</t>
    </r>
  </si>
  <si>
    <r>
      <t xml:space="preserve">73124 </t>
    </r>
    <r>
      <rPr>
        <sz val="13"/>
        <color rgb="FF3C8C8A"/>
        <rFont val="Segoe UI"/>
        <family val="2"/>
        <charset val="204"/>
      </rPr>
      <t>05</t>
    </r>
  </si>
  <si>
    <r>
      <t xml:space="preserve">73125 </t>
    </r>
    <r>
      <rPr>
        <sz val="13"/>
        <color rgb="FFC0504D"/>
        <rFont val="Segoe UI"/>
        <family val="2"/>
        <charset val="204"/>
      </rPr>
      <t>02</t>
    </r>
  </si>
  <si>
    <r>
      <t xml:space="preserve">73125 </t>
    </r>
    <r>
      <rPr>
        <sz val="13"/>
        <color rgb="FF3C8C8A"/>
        <rFont val="Segoe UI"/>
        <family val="2"/>
        <charset val="204"/>
      </rPr>
      <t>05</t>
    </r>
  </si>
  <si>
    <r>
      <t xml:space="preserve">73126 </t>
    </r>
    <r>
      <rPr>
        <sz val="13"/>
        <color rgb="FFC0504D"/>
        <rFont val="Segoe UI"/>
        <family val="2"/>
        <charset val="204"/>
      </rPr>
      <t>02</t>
    </r>
  </si>
  <si>
    <r>
      <t xml:space="preserve">73126 </t>
    </r>
    <r>
      <rPr>
        <sz val="13"/>
        <color rgb="FF3C8C8A"/>
        <rFont val="Segoe UI"/>
        <family val="2"/>
        <charset val="204"/>
      </rPr>
      <t>05</t>
    </r>
  </si>
  <si>
    <r>
      <t xml:space="preserve">73127 </t>
    </r>
    <r>
      <rPr>
        <sz val="13"/>
        <color rgb="FFC0504D"/>
        <rFont val="Segoe UI"/>
        <family val="2"/>
        <charset val="204"/>
      </rPr>
      <t>02</t>
    </r>
  </si>
  <si>
    <r>
      <t xml:space="preserve">73127 </t>
    </r>
    <r>
      <rPr>
        <sz val="13"/>
        <color rgb="FF3C8C8A"/>
        <rFont val="Segoe UI"/>
        <family val="2"/>
        <charset val="204"/>
      </rPr>
      <t>05</t>
    </r>
  </si>
  <si>
    <r>
      <t xml:space="preserve">73128 </t>
    </r>
    <r>
      <rPr>
        <sz val="13"/>
        <color rgb="FFC0504D"/>
        <rFont val="Segoe UI"/>
        <family val="2"/>
        <charset val="204"/>
      </rPr>
      <t>02</t>
    </r>
  </si>
  <si>
    <r>
      <t xml:space="preserve">73128 </t>
    </r>
    <r>
      <rPr>
        <sz val="13"/>
        <color rgb="FF3C8C8A"/>
        <rFont val="Segoe UI"/>
        <family val="2"/>
        <charset val="204"/>
      </rPr>
      <t>05</t>
    </r>
  </si>
  <si>
    <t xml:space="preserve">          МАЧТА</t>
  </si>
  <si>
    <t xml:space="preserve">          МАЧТА З ІЗОЛЬОВАНИМ СТРУМОВІДВОДОМ</t>
  </si>
  <si>
    <t>73173 09</t>
  </si>
  <si>
    <t>73174 09</t>
  </si>
  <si>
    <t>73175 09</t>
  </si>
  <si>
    <t>73176 09</t>
  </si>
  <si>
    <t>73177 09</t>
  </si>
  <si>
    <t>73178 09</t>
  </si>
  <si>
    <r>
      <t xml:space="preserve">73210 </t>
    </r>
    <r>
      <rPr>
        <sz val="13"/>
        <color rgb="FFC0504D"/>
        <rFont val="Segoe UI"/>
        <family val="2"/>
        <charset val="204"/>
      </rPr>
      <t>02</t>
    </r>
  </si>
  <si>
    <r>
      <t xml:space="preserve">73210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</si>
  <si>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73215 </t>
    </r>
    <r>
      <rPr>
        <sz val="13"/>
        <color rgb="FFC0504D"/>
        <rFont val="Segoe UI"/>
        <family val="2"/>
        <charset val="204"/>
      </rPr>
      <t>02</t>
    </r>
  </si>
  <si>
    <r>
      <t xml:space="preserve">73215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</si>
  <si>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73220 </t>
    </r>
    <r>
      <rPr>
        <sz val="13"/>
        <color rgb="FFC0504D"/>
        <rFont val="Segoe UI"/>
        <family val="2"/>
        <charset val="204"/>
      </rPr>
      <t>02</t>
    </r>
  </si>
  <si>
    <r>
      <t xml:space="preserve">73220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</si>
  <si>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73225 </t>
    </r>
    <r>
      <rPr>
        <sz val="13"/>
        <color rgb="FFC0504D"/>
        <rFont val="Segoe UI"/>
        <family val="2"/>
        <charset val="204"/>
      </rPr>
      <t>02</t>
    </r>
  </si>
  <si>
    <r>
      <t xml:space="preserve">73225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</si>
  <si>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73230 </t>
    </r>
    <r>
      <rPr>
        <sz val="13"/>
        <color rgb="FFC0504D"/>
        <rFont val="Segoe UI"/>
        <family val="2"/>
        <charset val="204"/>
      </rPr>
      <t>02</t>
    </r>
  </si>
  <si>
    <r>
      <t xml:space="preserve">73230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</si>
  <si>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73235 </t>
    </r>
    <r>
      <rPr>
        <sz val="13"/>
        <color rgb="FFC0504D"/>
        <rFont val="Segoe UI"/>
        <family val="2"/>
        <charset val="204"/>
      </rPr>
      <t>02</t>
    </r>
  </si>
  <si>
    <r>
      <t xml:space="preserve">73235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</si>
  <si>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73240 </t>
    </r>
    <r>
      <rPr>
        <sz val="13"/>
        <color rgb="FFC0504D"/>
        <rFont val="Segoe UI"/>
        <family val="2"/>
        <charset val="204"/>
      </rPr>
      <t>02</t>
    </r>
  </si>
  <si>
    <r>
      <t xml:space="preserve">73240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</si>
  <si>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73301 </t>
    </r>
    <r>
      <rPr>
        <sz val="13"/>
        <color rgb="FFC0504D"/>
        <rFont val="Segoe UI"/>
        <family val="2"/>
        <charset val="204"/>
      </rPr>
      <t>02</t>
    </r>
  </si>
  <si>
    <r>
      <t xml:space="preserve">73301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</si>
  <si>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73302 </t>
    </r>
    <r>
      <rPr>
        <sz val="13"/>
        <color rgb="FFC0504D"/>
        <rFont val="Segoe UI"/>
        <family val="2"/>
        <charset val="204"/>
      </rPr>
      <t>02</t>
    </r>
  </si>
  <si>
    <r>
      <t xml:space="preserve">73302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</si>
  <si>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73303 </t>
    </r>
    <r>
      <rPr>
        <sz val="13"/>
        <color rgb="FFC0504D"/>
        <rFont val="Segoe UI"/>
        <family val="2"/>
        <charset val="204"/>
      </rPr>
      <t>02</t>
    </r>
  </si>
  <si>
    <r>
      <t xml:space="preserve">73303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</si>
  <si>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73304 </t>
    </r>
    <r>
      <rPr>
        <sz val="13"/>
        <color rgb="FFC0504D"/>
        <rFont val="Segoe UI"/>
        <family val="2"/>
        <charset val="204"/>
      </rPr>
      <t>02</t>
    </r>
  </si>
  <si>
    <r>
      <t xml:space="preserve">73304 </t>
    </r>
    <r>
      <rPr>
        <sz val="13"/>
        <color theme="1" tint="0.34998626667073579"/>
        <rFont val="Segoe UI"/>
        <family val="2"/>
        <charset val="204"/>
      </rPr>
      <t>03</t>
    </r>
  </si>
  <si>
    <t>MС10 Cu</t>
  </si>
  <si>
    <t>MС10 Al</t>
  </si>
  <si>
    <t>MС20 Cu</t>
  </si>
  <si>
    <t>MС20 Al</t>
  </si>
  <si>
    <t>MС30 Cu</t>
  </si>
  <si>
    <t>MС30 Al</t>
  </si>
  <si>
    <t>MС40 Cu</t>
  </si>
  <si>
    <t>MС40 Al</t>
  </si>
  <si>
    <r>
      <t xml:space="preserve">73351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</si>
  <si>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</si>
  <si>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</si>
  <si>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</si>
  <si>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</si>
  <si>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</si>
  <si>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</si>
  <si>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</si>
  <si>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НА СТІНІ, КОМПЛЕКТ</t>
  </si>
  <si>
    <t xml:space="preserve">          БЛИСКАВКОПРИЙМАЧ НА БЕТОННІЙ ОСНОВІ</t>
  </si>
  <si>
    <t xml:space="preserve">          БЛИСКАВКОПРИЙМАЧ НА МЕТАЛЕВІЙ ОСНОВІ</t>
  </si>
  <si>
    <t>MКM30 Zn/Al</t>
  </si>
  <si>
    <t>MКM30 Mi/Cu</t>
  </si>
  <si>
    <r>
      <t xml:space="preserve">73403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</si>
  <si>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</si>
  <si>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</si>
  <si>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</si>
  <si>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</si>
  <si>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</si>
  <si>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</si>
  <si>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</si>
  <si>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</si>
  <si>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</si>
  <si>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</si>
  <si>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</si>
  <si>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</si>
  <si>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</si>
  <si>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MКM40 Zn/Al</t>
  </si>
  <si>
    <t>MКM40 Mi/Cu</t>
  </si>
  <si>
    <t>MКM50 Zn/Al</t>
  </si>
  <si>
    <t>MКM50 Mi/Cu</t>
  </si>
  <si>
    <t>MКM60 Zn/Al</t>
  </si>
  <si>
    <t>MКM60 Mi/Cu</t>
  </si>
  <si>
    <t>MКM70 Zn/Al</t>
  </si>
  <si>
    <t>MКM70 Mi/Cu</t>
  </si>
  <si>
    <t>MКM80 Zn/Al</t>
  </si>
  <si>
    <t>MКM80 Mi/Cu</t>
  </si>
  <si>
    <t>MКM90 Zn/Al</t>
  </si>
  <si>
    <t>MКM90 Mi/Cu</t>
  </si>
  <si>
    <r>
      <t xml:space="preserve">73453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</si>
  <si>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</si>
  <si>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</si>
  <si>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</si>
  <si>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</si>
  <si>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</si>
  <si>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</si>
  <si>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</si>
  <si>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</si>
  <si>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</si>
  <si>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MКG30 Zn/Ni</t>
  </si>
  <si>
    <t>MКG30 Mi/Cu</t>
  </si>
  <si>
    <t>MКG40 Zn/Ni</t>
  </si>
  <si>
    <t>MКG40 Mi/Cu</t>
  </si>
  <si>
    <t>MКG50 Zn/Ni</t>
  </si>
  <si>
    <t>MКG50 Mi/Cu</t>
  </si>
  <si>
    <t>MКG60 Zn/Ni</t>
  </si>
  <si>
    <t>MКG60 Mi/Cu</t>
  </si>
  <si>
    <t>MКG70 Zn/Ni</t>
  </si>
  <si>
    <t>MКG70 Mi/Cu</t>
  </si>
  <si>
    <t xml:space="preserve">          АКТИВНИЙ БЛИСКАВКОПРИЙМАЧ GROMOSTAR </t>
  </si>
  <si>
    <t>73573 09</t>
  </si>
  <si>
    <t>73574 09</t>
  </si>
  <si>
    <t>73575 09</t>
  </si>
  <si>
    <t>73576 09</t>
  </si>
  <si>
    <t>73577 09</t>
  </si>
  <si>
    <t>73578 09</t>
  </si>
  <si>
    <t xml:space="preserve">          БЛИСКАВКОПРИЙМАЧ З ІЗОЛЬОВАНИМ СТРУМОВІДВОДОМ НА ПОТРІЙНІЙ БЕТОННІЙ ОСНОВІ</t>
  </si>
  <si>
    <t xml:space="preserve">          БЛИСКАВКОПРИЙМАЧ НА ПОТРІЙНІЙ БЕТОННІЙ ОСНОВІ</t>
  </si>
  <si>
    <r>
      <t xml:space="preserve">73603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</si>
  <si>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</si>
  <si>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</si>
  <si>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</si>
  <si>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</si>
  <si>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</si>
  <si>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</si>
  <si>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</si>
  <si>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</si>
  <si>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</si>
  <si>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</si>
  <si>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</si>
  <si>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</si>
  <si>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</si>
  <si>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MСС30 Zn/Al</t>
  </si>
  <si>
    <t>MСС30 Mi/Cu</t>
  </si>
  <si>
    <t>MСС40 Zn/Al</t>
  </si>
  <si>
    <t>MСС40 Mi/Cu</t>
  </si>
  <si>
    <t>MСС50 Zn/Al</t>
  </si>
  <si>
    <t>MСС50 Mi/Cu</t>
  </si>
  <si>
    <t>MСС60 Zn/Al</t>
  </si>
  <si>
    <t>MСС60 Mi/Cu</t>
  </si>
  <si>
    <t>MСС70 Zn/Al</t>
  </si>
  <si>
    <t>MСС70 Mi/Cu</t>
  </si>
  <si>
    <t>MСС80 Zn/Al</t>
  </si>
  <si>
    <t>MСС80 Mi/Cu</t>
  </si>
  <si>
    <t>MСС90 Zn/Al</t>
  </si>
  <si>
    <t>MСС90 Mi/Cu</t>
  </si>
  <si>
    <r>
      <t xml:space="preserve">73653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</si>
  <si>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</si>
  <si>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</si>
  <si>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</si>
  <si>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</si>
  <si>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</si>
  <si>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</si>
  <si>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</si>
  <si>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</si>
  <si>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</si>
  <si>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MСG30 Zn/Ni</t>
  </si>
  <si>
    <t>MСG30 Mi/Cu</t>
  </si>
  <si>
    <t>MСG40 Zn/Ni</t>
  </si>
  <si>
    <t>MСG40 Mi/Cu</t>
  </si>
  <si>
    <t>MСG50 Zn/Ni</t>
  </si>
  <si>
    <t>MСG50 Mi/Cu</t>
  </si>
  <si>
    <t>MСG60 Zn/Ni</t>
  </si>
  <si>
    <t>MСG60 Mi/Cu</t>
  </si>
  <si>
    <t>MСG70 Zn/Ni</t>
  </si>
  <si>
    <t>MСG70 Mi/Cu</t>
  </si>
  <si>
    <r>
      <t xml:space="preserve">73701 </t>
    </r>
    <r>
      <rPr>
        <sz val="13"/>
        <color rgb="FF00B0F0"/>
        <rFont val="Segoe UI"/>
        <family val="2"/>
        <charset val="204"/>
      </rPr>
      <t>01</t>
    </r>
  </si>
  <si>
    <r>
      <t xml:space="preserve">73701 </t>
    </r>
    <r>
      <rPr>
        <sz val="13"/>
        <color rgb="FFF79646"/>
        <rFont val="Segoe UI"/>
        <family val="2"/>
        <charset val="204"/>
      </rPr>
      <t>04</t>
    </r>
  </si>
  <si>
    <r>
      <t xml:space="preserve">73702 </t>
    </r>
    <r>
      <rPr>
        <sz val="13"/>
        <color rgb="FF00B0F0"/>
        <rFont val="Segoe UI"/>
        <family val="2"/>
        <charset val="204"/>
      </rPr>
      <t>01</t>
    </r>
  </si>
  <si>
    <r>
      <t xml:space="preserve">73702 </t>
    </r>
    <r>
      <rPr>
        <sz val="13"/>
        <color rgb="FFF79646"/>
        <rFont val="Segoe UI"/>
        <family val="2"/>
        <charset val="204"/>
      </rPr>
      <t>04</t>
    </r>
  </si>
  <si>
    <r>
      <t xml:space="preserve">73703 </t>
    </r>
    <r>
      <rPr>
        <sz val="13"/>
        <color rgb="FF00B0F0"/>
        <rFont val="Segoe UI"/>
        <family val="2"/>
        <charset val="204"/>
      </rPr>
      <t>01</t>
    </r>
  </si>
  <si>
    <r>
      <t xml:space="preserve">73703 </t>
    </r>
    <r>
      <rPr>
        <sz val="13"/>
        <color rgb="FFF79646"/>
        <rFont val="Segoe UI"/>
        <family val="2"/>
        <charset val="204"/>
      </rPr>
      <t>04</t>
    </r>
  </si>
  <si>
    <r>
      <t xml:space="preserve">73704 </t>
    </r>
    <r>
      <rPr>
        <sz val="13"/>
        <color rgb="FF00B0F0"/>
        <rFont val="Segoe UI"/>
        <family val="2"/>
        <charset val="204"/>
      </rPr>
      <t>01</t>
    </r>
  </si>
  <si>
    <r>
      <t xml:space="preserve">73704 </t>
    </r>
    <r>
      <rPr>
        <sz val="13"/>
        <color rgb="FFF79646"/>
        <rFont val="Segoe UI"/>
        <family val="2"/>
        <charset val="204"/>
      </rPr>
      <t>04</t>
    </r>
  </si>
  <si>
    <r>
      <t xml:space="preserve">73705 </t>
    </r>
    <r>
      <rPr>
        <sz val="13"/>
        <color rgb="FF00B0F0"/>
        <rFont val="Segoe UI"/>
        <family val="2"/>
        <charset val="204"/>
      </rPr>
      <t>01</t>
    </r>
  </si>
  <si>
    <r>
      <t xml:space="preserve">73705 </t>
    </r>
    <r>
      <rPr>
        <sz val="13"/>
        <color rgb="FFF79646"/>
        <rFont val="Segoe UI"/>
        <family val="2"/>
        <charset val="204"/>
      </rPr>
      <t>04</t>
    </r>
  </si>
  <si>
    <r>
      <t xml:space="preserve">73706 </t>
    </r>
    <r>
      <rPr>
        <sz val="13"/>
        <color rgb="FF00B0F0"/>
        <rFont val="Segoe UI"/>
        <family val="2"/>
        <charset val="204"/>
      </rPr>
      <t>01</t>
    </r>
  </si>
  <si>
    <r>
      <t xml:space="preserve">73706 </t>
    </r>
    <r>
      <rPr>
        <sz val="13"/>
        <color rgb="FFF79646"/>
        <rFont val="Segoe UI"/>
        <family val="2"/>
        <charset val="204"/>
      </rPr>
      <t>04</t>
    </r>
  </si>
  <si>
    <r>
      <t xml:space="preserve">73707 </t>
    </r>
    <r>
      <rPr>
        <sz val="13"/>
        <color rgb="FF00B0F0"/>
        <rFont val="Segoe UI"/>
        <family val="2"/>
        <charset val="204"/>
      </rPr>
      <t>01</t>
    </r>
  </si>
  <si>
    <r>
      <t xml:space="preserve">73707 </t>
    </r>
    <r>
      <rPr>
        <sz val="13"/>
        <color rgb="FFF79646"/>
        <rFont val="Segoe UI"/>
        <family val="2"/>
        <charset val="204"/>
      </rPr>
      <t>04</t>
    </r>
  </si>
  <si>
    <r>
      <t xml:space="preserve">73708 </t>
    </r>
    <r>
      <rPr>
        <sz val="13"/>
        <color rgb="FF00B0F0"/>
        <rFont val="Segoe UI"/>
        <family val="2"/>
        <charset val="204"/>
      </rPr>
      <t>01</t>
    </r>
  </si>
  <si>
    <r>
      <t xml:space="preserve">73708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</si>
  <si>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БЛИСКАВКОПРИЙМАЧА</t>
  </si>
  <si>
    <r>
      <t xml:space="preserve">73711 </t>
    </r>
    <r>
      <rPr>
        <sz val="13"/>
        <color rgb="FF00B0F0"/>
        <rFont val="Segoe UI"/>
        <family val="2"/>
        <charset val="204"/>
      </rPr>
      <t>01</t>
    </r>
  </si>
  <si>
    <r>
      <t xml:space="preserve">73711 </t>
    </r>
    <r>
      <rPr>
        <sz val="13"/>
        <color rgb="FFC0504D"/>
        <rFont val="Segoe UI"/>
        <family val="2"/>
        <charset val="204"/>
      </rPr>
      <t>02</t>
    </r>
  </si>
  <si>
    <r>
      <t xml:space="preserve">73711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</si>
  <si>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</si>
  <si>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OM80 </t>
    </r>
    <r>
      <rPr>
        <sz val="12"/>
        <rFont val="Segoe UI"/>
        <family val="2"/>
        <charset val="204"/>
      </rPr>
      <t>Zn</t>
    </r>
  </si>
  <si>
    <r>
      <t xml:space="preserve">73712 </t>
    </r>
    <r>
      <rPr>
        <sz val="13"/>
        <color rgb="FF00B0F0"/>
        <rFont val="Segoe UI"/>
        <family val="2"/>
        <charset val="204"/>
      </rPr>
      <t>01</t>
    </r>
  </si>
  <si>
    <r>
      <t xml:space="preserve">73712 </t>
    </r>
    <r>
      <rPr>
        <sz val="13"/>
        <color rgb="FFC0504D"/>
        <rFont val="Segoe UI"/>
        <family val="2"/>
        <charset val="204"/>
      </rPr>
      <t>02</t>
    </r>
  </si>
  <si>
    <r>
      <t xml:space="preserve">73712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</si>
  <si>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</si>
  <si>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73713 </t>
    </r>
    <r>
      <rPr>
        <sz val="13"/>
        <color rgb="FF00B0F0"/>
        <rFont val="Segoe UI"/>
        <family val="2"/>
        <charset val="204"/>
      </rPr>
      <t>01</t>
    </r>
  </si>
  <si>
    <r>
      <t xml:space="preserve">73713 </t>
    </r>
    <r>
      <rPr>
        <sz val="13"/>
        <color rgb="FFC0504D"/>
        <rFont val="Segoe UI"/>
        <family val="2"/>
        <charset val="204"/>
      </rPr>
      <t>02</t>
    </r>
  </si>
  <si>
    <r>
      <t xml:space="preserve">73713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</si>
  <si>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</si>
  <si>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OM160 </t>
    </r>
    <r>
      <rPr>
        <sz val="12"/>
        <rFont val="Segoe UI"/>
        <family val="2"/>
        <charset val="204"/>
      </rPr>
      <t>Zn</t>
    </r>
  </si>
  <si>
    <r>
      <t xml:space="preserve">OM360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</si>
  <si>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ТРУБІ</t>
  </si>
  <si>
    <r>
      <t xml:space="preserve">73715 </t>
    </r>
    <r>
      <rPr>
        <sz val="13"/>
        <color rgb="FF00B0F0"/>
        <rFont val="Segoe UI"/>
        <family val="2"/>
        <charset val="204"/>
      </rPr>
      <t>01</t>
    </r>
  </si>
  <si>
    <r>
      <t xml:space="preserve">73715 </t>
    </r>
    <r>
      <rPr>
        <sz val="13"/>
        <color rgb="FFC0504D"/>
        <rFont val="Segoe UI"/>
        <family val="2"/>
        <charset val="204"/>
      </rPr>
      <t>02</t>
    </r>
  </si>
  <si>
    <r>
      <t xml:space="preserve">73715 </t>
    </r>
    <r>
      <rPr>
        <sz val="13"/>
        <color rgb="FFF79646"/>
        <rFont val="Segoe UI"/>
        <family val="2"/>
        <charset val="204"/>
      </rPr>
      <t>04</t>
    </r>
  </si>
  <si>
    <r>
      <t xml:space="preserve">DM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</si>
  <si>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СТІНІ</t>
  </si>
  <si>
    <r>
      <t xml:space="preserve">73720 </t>
    </r>
    <r>
      <rPr>
        <sz val="13"/>
        <color rgb="FF00B0F0"/>
        <rFont val="Segoe UI"/>
        <family val="2"/>
        <charset val="204"/>
      </rPr>
      <t>01</t>
    </r>
  </si>
  <si>
    <r>
      <t xml:space="preserve">73720 </t>
    </r>
    <r>
      <rPr>
        <sz val="13"/>
        <color rgb="FFF79646"/>
        <rFont val="Segoe UI"/>
        <family val="2"/>
        <charset val="204"/>
      </rPr>
      <t>04</t>
    </r>
  </si>
  <si>
    <r>
      <t xml:space="preserve">DOM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</si>
  <si>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ПОДВІЙНІЙ ОБОЙМІ</t>
  </si>
  <si>
    <r>
      <t xml:space="preserve">73722 </t>
    </r>
    <r>
      <rPr>
        <sz val="13"/>
        <color rgb="FF00B0F0"/>
        <rFont val="Segoe UI"/>
        <family val="2"/>
        <charset val="204"/>
      </rPr>
      <t>01</t>
    </r>
  </si>
  <si>
    <r>
      <t xml:space="preserve">73722 </t>
    </r>
    <r>
      <rPr>
        <sz val="13"/>
        <color rgb="FFF79646"/>
        <rFont val="Segoe UI"/>
        <family val="2"/>
        <charset val="204"/>
      </rPr>
      <t>04</t>
    </r>
  </si>
  <si>
    <r>
      <t xml:space="preserve">73723 </t>
    </r>
    <r>
      <rPr>
        <sz val="13"/>
        <color rgb="FF00B0F0"/>
        <rFont val="Segoe UI"/>
        <family val="2"/>
        <charset val="204"/>
      </rPr>
      <t>01</t>
    </r>
  </si>
  <si>
    <r>
      <t xml:space="preserve">73723 </t>
    </r>
    <r>
      <rPr>
        <sz val="13"/>
        <color rgb="FFF79646"/>
        <rFont val="Segoe UI"/>
        <family val="2"/>
        <charset val="204"/>
      </rPr>
      <t>04</t>
    </r>
  </si>
  <si>
    <r>
      <t xml:space="preserve">DOMA32 </t>
    </r>
    <r>
      <rPr>
        <sz val="12"/>
        <rFont val="Segoe UI"/>
        <family val="2"/>
        <charset val="204"/>
      </rPr>
      <t>Zn</t>
    </r>
  </si>
  <si>
    <r>
      <t xml:space="preserve">DOMA52 </t>
    </r>
    <r>
      <rPr>
        <sz val="12"/>
        <rFont val="Segoe UI"/>
        <family val="2"/>
        <charset val="204"/>
      </rPr>
      <t>Zn</t>
    </r>
  </si>
  <si>
    <t xml:space="preserve">          ТРИМАЧ МАЧТИ НА ПОДВІЙНІЙ ОБОЙМІ</t>
  </si>
  <si>
    <t xml:space="preserve">          ОБОЙМА ПОДВІЙНА ДЛЯ ВОДОСТІЧНИХ ТРУБ</t>
  </si>
  <si>
    <r>
      <t xml:space="preserve">OZ80 </t>
    </r>
    <r>
      <rPr>
        <sz val="12"/>
        <rFont val="Segoe UI"/>
        <family val="2"/>
        <charset val="204"/>
      </rPr>
      <t>Zn</t>
    </r>
  </si>
  <si>
    <r>
      <t xml:space="preserve">OZ160 </t>
    </r>
    <r>
      <rPr>
        <sz val="12"/>
        <rFont val="Segoe UI"/>
        <family val="2"/>
        <charset val="204"/>
      </rPr>
      <t>Zn</t>
    </r>
  </si>
  <si>
    <r>
      <t xml:space="preserve">OZ360 </t>
    </r>
    <r>
      <rPr>
        <sz val="12"/>
        <rFont val="Segoe UI"/>
        <family val="2"/>
        <charset val="204"/>
      </rPr>
      <t>Zn</t>
    </r>
  </si>
  <si>
    <r>
      <t xml:space="preserve">73725 </t>
    </r>
    <r>
      <rPr>
        <sz val="13"/>
        <color rgb="FF00B0F0"/>
        <rFont val="Segoe UI"/>
        <family val="2"/>
        <charset val="204"/>
      </rPr>
      <t>01</t>
    </r>
  </si>
  <si>
    <r>
      <t xml:space="preserve">73725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</si>
  <si>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</si>
  <si>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73726 </t>
    </r>
    <r>
      <rPr>
        <sz val="13"/>
        <color rgb="FF00B0F0"/>
        <rFont val="Segoe UI"/>
        <family val="2"/>
        <charset val="204"/>
      </rPr>
      <t>01</t>
    </r>
  </si>
  <si>
    <r>
      <t xml:space="preserve">73726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</si>
  <si>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73726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</si>
  <si>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73727 </t>
    </r>
    <r>
      <rPr>
        <sz val="13"/>
        <color rgb="FF00B0F0"/>
        <rFont val="Segoe UI"/>
        <family val="2"/>
        <charset val="204"/>
      </rPr>
      <t>01</t>
    </r>
  </si>
  <si>
    <r>
      <t xml:space="preserve">73727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</si>
  <si>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73727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</si>
  <si>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t xml:space="preserve">          ТРИМАЧ БЛИСКАВКОПРИЙМАЧА V-ПОДІБНИЙ</t>
  </si>
  <si>
    <r>
      <t xml:space="preserve">73730 </t>
    </r>
    <r>
      <rPr>
        <sz val="13"/>
        <color rgb="FF00B0F0"/>
        <rFont val="Segoe UI"/>
        <family val="2"/>
        <charset val="204"/>
      </rPr>
      <t>01</t>
    </r>
  </si>
  <si>
    <r>
      <t xml:space="preserve">73730 </t>
    </r>
    <r>
      <rPr>
        <sz val="13"/>
        <color rgb="FFF79646"/>
        <rFont val="Segoe UI"/>
        <family val="2"/>
        <charset val="204"/>
      </rPr>
      <t>04</t>
    </r>
  </si>
  <si>
    <r>
      <t xml:space="preserve">73731 </t>
    </r>
    <r>
      <rPr>
        <sz val="13"/>
        <color rgb="FF00B0F0"/>
        <rFont val="Segoe UI"/>
        <family val="2"/>
        <charset val="204"/>
      </rPr>
      <t>01</t>
    </r>
  </si>
  <si>
    <r>
      <t xml:space="preserve">73731 </t>
    </r>
    <r>
      <rPr>
        <sz val="13"/>
        <color rgb="FFF79646"/>
        <rFont val="Segoe UI"/>
        <family val="2"/>
        <charset val="204"/>
      </rPr>
      <t>04</t>
    </r>
  </si>
  <si>
    <r>
      <t xml:space="preserve">73732 </t>
    </r>
    <r>
      <rPr>
        <sz val="13"/>
        <color rgb="FF00B0F0"/>
        <rFont val="Segoe UI"/>
        <family val="2"/>
        <charset val="204"/>
      </rPr>
      <t>01</t>
    </r>
  </si>
  <si>
    <r>
      <t xml:space="preserve">73732 </t>
    </r>
    <r>
      <rPr>
        <sz val="13"/>
        <color rgb="FFF79646"/>
        <rFont val="Segoe UI"/>
        <family val="2"/>
        <charset val="204"/>
      </rPr>
      <t>04</t>
    </r>
  </si>
  <si>
    <r>
      <t xml:space="preserve">73733 </t>
    </r>
    <r>
      <rPr>
        <sz val="13"/>
        <color rgb="FF00B0F0"/>
        <rFont val="Segoe UI"/>
        <family val="2"/>
        <charset val="204"/>
      </rPr>
      <t>01</t>
    </r>
  </si>
  <si>
    <r>
      <t xml:space="preserve">73733 </t>
    </r>
    <r>
      <rPr>
        <sz val="13"/>
        <color rgb="FFF79646"/>
        <rFont val="Segoe UI"/>
        <family val="2"/>
        <charset val="204"/>
      </rPr>
      <t>04</t>
    </r>
  </si>
  <si>
    <r>
      <t xml:space="preserve">73745 </t>
    </r>
    <r>
      <rPr>
        <sz val="13"/>
        <color rgb="FF00B0F0"/>
        <rFont val="Segoe UI"/>
        <family val="2"/>
        <charset val="204"/>
      </rPr>
      <t>01</t>
    </r>
  </si>
  <si>
    <r>
      <t xml:space="preserve">73745 </t>
    </r>
    <r>
      <rPr>
        <sz val="13"/>
        <color rgb="FFF79646"/>
        <rFont val="Segoe UI"/>
        <family val="2"/>
        <charset val="204"/>
      </rPr>
      <t>04</t>
    </r>
  </si>
  <si>
    <r>
      <t xml:space="preserve">73746 </t>
    </r>
    <r>
      <rPr>
        <sz val="13"/>
        <color rgb="FF00B0F0"/>
        <rFont val="Segoe UI"/>
        <family val="2"/>
        <charset val="204"/>
      </rPr>
      <t>01</t>
    </r>
  </si>
  <si>
    <r>
      <t xml:space="preserve">73746 </t>
    </r>
    <r>
      <rPr>
        <sz val="13"/>
        <color rgb="FFF79646"/>
        <rFont val="Segoe UI"/>
        <family val="2"/>
        <charset val="204"/>
      </rPr>
      <t>04</t>
    </r>
  </si>
  <si>
    <r>
      <t xml:space="preserve">73747 </t>
    </r>
    <r>
      <rPr>
        <sz val="13"/>
        <color rgb="FF00B0F0"/>
        <rFont val="Segoe UI"/>
        <family val="2"/>
        <charset val="204"/>
      </rPr>
      <t>01</t>
    </r>
  </si>
  <si>
    <r>
      <t xml:space="preserve">73747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</si>
  <si>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W-ПОДІБНИЙ</t>
  </si>
  <si>
    <t xml:space="preserve">          ТРИМАЧ МАЧТИ</t>
  </si>
  <si>
    <r>
      <t xml:space="preserve">73750 </t>
    </r>
    <r>
      <rPr>
        <sz val="13"/>
        <color rgb="FF00B0F0"/>
        <rFont val="Segoe UI"/>
        <family val="2"/>
        <charset val="204"/>
      </rPr>
      <t>01</t>
    </r>
  </si>
  <si>
    <r>
      <t xml:space="preserve">73750 </t>
    </r>
    <r>
      <rPr>
        <sz val="13"/>
        <color rgb="FFF79646"/>
        <rFont val="Segoe UI"/>
        <family val="2"/>
        <charset val="204"/>
      </rPr>
      <t>04</t>
    </r>
  </si>
  <si>
    <r>
      <t xml:space="preserve">73751 </t>
    </r>
    <r>
      <rPr>
        <sz val="13"/>
        <color rgb="FF00B0F0"/>
        <rFont val="Segoe UI"/>
        <family val="2"/>
        <charset val="204"/>
      </rPr>
      <t>01</t>
    </r>
  </si>
  <si>
    <r>
      <t xml:space="preserve">73751 </t>
    </r>
    <r>
      <rPr>
        <sz val="13"/>
        <color rgb="FFF79646"/>
        <rFont val="Segoe UI"/>
        <family val="2"/>
        <charset val="204"/>
      </rPr>
      <t>04</t>
    </r>
  </si>
  <si>
    <r>
      <t xml:space="preserve">73755 </t>
    </r>
    <r>
      <rPr>
        <sz val="13"/>
        <color rgb="FF00B0F0"/>
        <rFont val="Segoe UI"/>
        <family val="2"/>
        <charset val="204"/>
      </rPr>
      <t>01</t>
    </r>
  </si>
  <si>
    <r>
      <t xml:space="preserve">73755 </t>
    </r>
    <r>
      <rPr>
        <sz val="13"/>
        <color rgb="FFF79646"/>
        <rFont val="Segoe UI"/>
        <family val="2"/>
        <charset val="204"/>
      </rPr>
      <t>04</t>
    </r>
  </si>
  <si>
    <r>
      <t xml:space="preserve">73756 </t>
    </r>
    <r>
      <rPr>
        <sz val="13"/>
        <color rgb="FF00B0F0"/>
        <rFont val="Segoe UI"/>
        <family val="2"/>
        <charset val="204"/>
      </rPr>
      <t>01</t>
    </r>
  </si>
  <si>
    <r>
      <t xml:space="preserve">73756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</si>
  <si>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R-ПОДІБНИЙ</t>
  </si>
  <si>
    <r>
      <t xml:space="preserve">73761 </t>
    </r>
    <r>
      <rPr>
        <sz val="13"/>
        <color rgb="FF00B0F0"/>
        <rFont val="Segoe UI"/>
        <family val="2"/>
        <charset val="204"/>
      </rPr>
      <t>01</t>
    </r>
  </si>
  <si>
    <r>
      <t xml:space="preserve">73761 </t>
    </r>
    <r>
      <rPr>
        <sz val="13"/>
        <color rgb="FFF79646"/>
        <rFont val="Segoe UI"/>
        <family val="2"/>
        <charset val="204"/>
      </rPr>
      <t>04</t>
    </r>
  </si>
  <si>
    <r>
      <t xml:space="preserve">73762 </t>
    </r>
    <r>
      <rPr>
        <sz val="13"/>
        <color rgb="FF00B0F0"/>
        <rFont val="Segoe UI"/>
        <family val="2"/>
        <charset val="204"/>
      </rPr>
      <t>01</t>
    </r>
  </si>
  <si>
    <r>
      <t xml:space="preserve">73762 </t>
    </r>
    <r>
      <rPr>
        <sz val="13"/>
        <color rgb="FFF79646"/>
        <rFont val="Segoe UI"/>
        <family val="2"/>
        <charset val="204"/>
      </rPr>
      <t>04</t>
    </r>
  </si>
  <si>
    <r>
      <t xml:space="preserve">73763 </t>
    </r>
    <r>
      <rPr>
        <sz val="13"/>
        <color rgb="FF00B0F0"/>
        <rFont val="Segoe UI"/>
        <family val="2"/>
        <charset val="204"/>
      </rPr>
      <t>01</t>
    </r>
  </si>
  <si>
    <r>
      <t xml:space="preserve">73763 </t>
    </r>
    <r>
      <rPr>
        <sz val="13"/>
        <color rgb="FFF79646"/>
        <rFont val="Segoe UI"/>
        <family val="2"/>
        <charset val="204"/>
      </rPr>
      <t>04</t>
    </r>
  </si>
  <si>
    <t xml:space="preserve">          ІЗОЛЯЦІЙНА ШТАНГА</t>
  </si>
  <si>
    <t>73772 09</t>
  </si>
  <si>
    <t>73773 09</t>
  </si>
  <si>
    <t>73775 09</t>
  </si>
  <si>
    <t>73776 09</t>
  </si>
  <si>
    <t>73778 09</t>
  </si>
  <si>
    <t>73779 09</t>
  </si>
  <si>
    <t>IZ50-8 Ot</t>
  </si>
  <si>
    <t>IZ50-16 Ot</t>
  </si>
  <si>
    <t>IZ75-8 Ot</t>
  </si>
  <si>
    <t>IZ75-16 Ot</t>
  </si>
  <si>
    <t>IZ100-8 Ot</t>
  </si>
  <si>
    <t>IZ100-16 Ot</t>
  </si>
  <si>
    <r>
      <t xml:space="preserve">IZD </t>
    </r>
    <r>
      <rPr>
        <sz val="12"/>
        <rFont val="Segoe UI"/>
        <family val="2"/>
        <charset val="204"/>
      </rPr>
      <t>Zn</t>
    </r>
  </si>
  <si>
    <t>IZD Mi</t>
  </si>
  <si>
    <r>
      <t xml:space="preserve">73780 </t>
    </r>
    <r>
      <rPr>
        <sz val="13"/>
        <color rgb="FF00B0F0"/>
        <rFont val="Segoe UI"/>
        <family val="2"/>
        <charset val="204"/>
      </rPr>
      <t>01</t>
    </r>
  </si>
  <si>
    <r>
      <t xml:space="preserve">73780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</si>
  <si>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ІЗОЛЯЦІЙНОЇ ШТАНГИ НА СТІНІ</t>
  </si>
  <si>
    <r>
      <t xml:space="preserve">73781 </t>
    </r>
    <r>
      <rPr>
        <sz val="13"/>
        <color rgb="FF00B0F0"/>
        <rFont val="Segoe UI"/>
        <family val="2"/>
        <charset val="204"/>
      </rPr>
      <t>01</t>
    </r>
  </si>
  <si>
    <r>
      <t xml:space="preserve">73781 </t>
    </r>
    <r>
      <rPr>
        <sz val="13"/>
        <color rgb="FFF79646"/>
        <rFont val="Segoe UI"/>
        <family val="2"/>
        <charset val="204"/>
      </rPr>
      <t>04</t>
    </r>
  </si>
  <si>
    <r>
      <t xml:space="preserve">73782 </t>
    </r>
    <r>
      <rPr>
        <sz val="13"/>
        <color rgb="FF00B0F0"/>
        <rFont val="Segoe UI"/>
        <family val="2"/>
        <charset val="204"/>
      </rPr>
      <t>01</t>
    </r>
  </si>
  <si>
    <r>
      <t xml:space="preserve">73782 </t>
    </r>
    <r>
      <rPr>
        <sz val="13"/>
        <color rgb="FFF79646"/>
        <rFont val="Segoe UI"/>
        <family val="2"/>
        <charset val="204"/>
      </rPr>
      <t>04</t>
    </r>
  </si>
  <si>
    <r>
      <t xml:space="preserve">IZK100 </t>
    </r>
    <r>
      <rPr>
        <sz val="12"/>
        <rFont val="Segoe UI"/>
        <family val="2"/>
        <charset val="204"/>
      </rPr>
      <t>Zn</t>
    </r>
  </si>
  <si>
    <r>
      <t xml:space="preserve">IZK200 </t>
    </r>
    <r>
      <rPr>
        <sz val="12"/>
        <rFont val="Segoe UI"/>
        <family val="2"/>
        <charset val="204"/>
      </rPr>
      <t>Zn</t>
    </r>
  </si>
  <si>
    <t xml:space="preserve">          ТРИМАЧ ІЗОЛЯЦІЙНОЇ ШТАНГИ НА МЕТАЛОКОНСТРУКЦІЇ</t>
  </si>
  <si>
    <r>
      <t xml:space="preserve">73785 </t>
    </r>
    <r>
      <rPr>
        <sz val="13"/>
        <color rgb="FF00B0F0"/>
        <rFont val="Segoe UI"/>
        <family val="2"/>
        <charset val="204"/>
      </rPr>
      <t>01</t>
    </r>
  </si>
  <si>
    <r>
      <t xml:space="preserve">73785 </t>
    </r>
    <r>
      <rPr>
        <sz val="13"/>
        <color rgb="FFF79646"/>
        <rFont val="Segoe UI"/>
        <family val="2"/>
        <charset val="204"/>
      </rPr>
      <t>04</t>
    </r>
  </si>
  <si>
    <r>
      <t xml:space="preserve">73785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</si>
  <si>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MTM </t>
    </r>
    <r>
      <rPr>
        <sz val="12"/>
        <rFont val="Segoe UI"/>
        <family val="2"/>
        <charset val="204"/>
      </rPr>
      <t>Zn</t>
    </r>
  </si>
  <si>
    <t xml:space="preserve">          МЕТАЛЕВА ОСНОВА ПІД БЛИСКАВКОПРИЙМАЧ</t>
  </si>
  <si>
    <r>
      <t xml:space="preserve">73787 </t>
    </r>
    <r>
      <rPr>
        <sz val="13"/>
        <color rgb="FF00B0F0"/>
        <rFont val="Segoe UI"/>
        <family val="2"/>
        <charset val="204"/>
      </rPr>
      <t>01</t>
    </r>
  </si>
  <si>
    <r>
      <t xml:space="preserve">73787 </t>
    </r>
    <r>
      <rPr>
        <sz val="13"/>
        <color rgb="FFF79646"/>
        <rFont val="Segoe UI"/>
        <family val="2"/>
        <charset val="204"/>
      </rPr>
      <t>04</t>
    </r>
  </si>
  <si>
    <r>
      <t xml:space="preserve">73787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</si>
  <si>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ПІД МАЧТУ</t>
  </si>
  <si>
    <r>
      <t xml:space="preserve">PM </t>
    </r>
    <r>
      <rPr>
        <sz val="12"/>
        <rFont val="Segoe UI"/>
        <family val="2"/>
        <charset val="204"/>
      </rPr>
      <t>Zn</t>
    </r>
  </si>
  <si>
    <r>
      <t xml:space="preserve">RC </t>
    </r>
    <r>
      <rPr>
        <sz val="12"/>
        <rFont val="Segoe UI"/>
        <family val="2"/>
        <charset val="204"/>
      </rPr>
      <t>Zn</t>
    </r>
  </si>
  <si>
    <r>
      <t xml:space="preserve">73788 </t>
    </r>
    <r>
      <rPr>
        <sz val="13"/>
        <color rgb="FF00B0F0"/>
        <rFont val="Segoe UI"/>
        <family val="2"/>
        <charset val="204"/>
      </rPr>
      <t>01</t>
    </r>
  </si>
  <si>
    <r>
      <t xml:space="preserve">73788 </t>
    </r>
    <r>
      <rPr>
        <sz val="13"/>
        <color rgb="FFF79646"/>
        <rFont val="Segoe UI"/>
        <family val="2"/>
        <charset val="204"/>
      </rPr>
      <t>04</t>
    </r>
  </si>
  <si>
    <r>
      <t xml:space="preserve">73788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</si>
  <si>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RC-MAX </t>
    </r>
    <r>
      <rPr>
        <sz val="12"/>
        <rFont val="Segoe UI"/>
        <family val="2"/>
        <charset val="204"/>
      </rPr>
      <t>Zn</t>
    </r>
  </si>
  <si>
    <r>
      <t xml:space="preserve">73789 </t>
    </r>
    <r>
      <rPr>
        <sz val="13"/>
        <color rgb="FF00B0F0"/>
        <rFont val="Segoe UI"/>
        <family val="2"/>
        <charset val="204"/>
      </rPr>
      <t>01</t>
    </r>
  </si>
  <si>
    <r>
      <t xml:space="preserve">73789 </t>
    </r>
    <r>
      <rPr>
        <sz val="13"/>
        <color rgb="FFF79646"/>
        <rFont val="Segoe UI"/>
        <family val="2"/>
        <charset val="204"/>
      </rPr>
      <t>04</t>
    </r>
  </si>
  <si>
    <r>
      <t xml:space="preserve">73789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</si>
  <si>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БЛИСКАВКОПРИЙМАЧА D40-50 РОЗБІРНА</t>
  </si>
  <si>
    <t>73790 09</t>
  </si>
  <si>
    <t>73791 09</t>
  </si>
  <si>
    <t>73792 09</t>
  </si>
  <si>
    <t>73793 09</t>
  </si>
  <si>
    <t>73794 09</t>
  </si>
  <si>
    <t>73795 09</t>
  </si>
  <si>
    <t>CNM19-M Ot</t>
  </si>
  <si>
    <t>CNM19-S Ot</t>
  </si>
  <si>
    <t>CNM19-H Ot</t>
  </si>
  <si>
    <t>CNM36-M Ot</t>
  </si>
  <si>
    <t>CNM36-S Ot</t>
  </si>
  <si>
    <t>CNM36-H Ot</t>
  </si>
  <si>
    <t xml:space="preserve">          БЕТОННА ОСНОВА ДЛЯ БЛИСКАВКОПРИЙМАЧА</t>
  </si>
  <si>
    <r>
      <t xml:space="preserve">73796 </t>
    </r>
    <r>
      <rPr>
        <sz val="13"/>
        <color rgb="FF00B0F0"/>
        <rFont val="Segoe UI"/>
        <family val="2"/>
        <charset val="204"/>
      </rPr>
      <t>01</t>
    </r>
  </si>
  <si>
    <r>
      <t xml:space="preserve">73796 </t>
    </r>
    <r>
      <rPr>
        <sz val="13"/>
        <color rgb="FFF79646"/>
        <rFont val="Segoe UI"/>
        <family val="2"/>
        <charset val="204"/>
      </rPr>
      <t>04</t>
    </r>
  </si>
  <si>
    <r>
      <t xml:space="preserve">73797 </t>
    </r>
    <r>
      <rPr>
        <sz val="13"/>
        <color rgb="FF00B0F0"/>
        <rFont val="Segoe UI"/>
        <family val="2"/>
        <charset val="204"/>
      </rPr>
      <t>01</t>
    </r>
  </si>
  <si>
    <r>
      <t xml:space="preserve">73797 </t>
    </r>
    <r>
      <rPr>
        <sz val="13"/>
        <color rgb="FFF79646"/>
        <rFont val="Segoe UI"/>
        <family val="2"/>
        <charset val="204"/>
      </rPr>
      <t>04</t>
    </r>
  </si>
  <si>
    <r>
      <t xml:space="preserve">KN </t>
    </r>
    <r>
      <rPr>
        <sz val="12"/>
        <rFont val="Segoe UI"/>
        <family val="2"/>
        <charset val="204"/>
      </rPr>
      <t>Zn</t>
    </r>
  </si>
  <si>
    <r>
      <t xml:space="preserve">KN3 </t>
    </r>
    <r>
      <rPr>
        <sz val="12"/>
        <rFont val="Segoe UI"/>
        <family val="2"/>
        <charset val="204"/>
      </rPr>
      <t>Zn</t>
    </r>
  </si>
  <si>
    <t>KN3 Mi</t>
  </si>
  <si>
    <t xml:space="preserve">          КОМПЛЕКТ ДЛЯ ВИРІВНЮВАННЯ РІВНЯ БЛИСКАВКОПРИЙМАЧА</t>
  </si>
  <si>
    <t>73798 09</t>
  </si>
  <si>
    <t>73799 09</t>
  </si>
  <si>
    <t>FM19 Ot</t>
  </si>
  <si>
    <t>FM36 Ot</t>
  </si>
  <si>
    <r>
      <t xml:space="preserve">73800 </t>
    </r>
    <r>
      <rPr>
        <sz val="13"/>
        <color rgb="FF00B0F0"/>
        <rFont val="Segoe UI"/>
        <family val="2"/>
        <charset val="204"/>
      </rPr>
      <t>01</t>
    </r>
  </si>
  <si>
    <r>
      <t xml:space="preserve">73800 </t>
    </r>
    <r>
      <rPr>
        <sz val="13"/>
        <color rgb="FFF79646"/>
        <rFont val="Segoe UI"/>
        <family val="2"/>
        <charset val="204"/>
      </rPr>
      <t>04</t>
    </r>
  </si>
  <si>
    <r>
      <t xml:space="preserve">NM </t>
    </r>
    <r>
      <rPr>
        <sz val="12"/>
        <rFont val="Segoe UI"/>
        <family val="2"/>
        <charset val="204"/>
      </rPr>
      <t>Zn</t>
    </r>
  </si>
  <si>
    <t xml:space="preserve">          НАКІНЕЧНИК БЛИСКАВКОПРИЙМАЧА</t>
  </si>
  <si>
    <r>
      <t xml:space="preserve">73811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</si>
  <si>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</si>
  <si>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MV Zn/Al</t>
  </si>
  <si>
    <t>MV Mi/Cu</t>
  </si>
  <si>
    <t>MQ Zn/Al</t>
  </si>
  <si>
    <t>MQ Mi/Cu</t>
  </si>
  <si>
    <r>
      <t xml:space="preserve">73815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</si>
  <si>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</si>
  <si>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РЕГУЛЬОВАНИЙ</t>
  </si>
  <si>
    <t xml:space="preserve">          БЛИСКАВКОПРИЙМАЧ КОНЬКОВИЙ КУТОВИЙ</t>
  </si>
  <si>
    <r>
      <t xml:space="preserve">73821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</si>
  <si>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</si>
  <si>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</si>
  <si>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</si>
  <si>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</si>
  <si>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</si>
  <si>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</si>
  <si>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</si>
  <si>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</si>
  <si>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</si>
  <si>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ПОДВІЙНИЙ КУТОВИЙ</t>
  </si>
  <si>
    <t xml:space="preserve">          БЛИСКАВКОПРИЙМАЧ КОНЬКОВИЙ ПОДВІЙНИЙ РЕГУЛЬОВАНИЙ</t>
  </si>
  <si>
    <r>
      <t xml:space="preserve">73831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</si>
  <si>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</si>
  <si>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</si>
  <si>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</si>
  <si>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</si>
  <si>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</si>
  <si>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</si>
  <si>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</si>
  <si>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</si>
  <si>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</si>
  <si>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MС5-8 Zn/Ni</t>
  </si>
  <si>
    <t>MС5-9 Zn/Ni</t>
  </si>
  <si>
    <t>MС5-10 Zn/Ni</t>
  </si>
  <si>
    <t>MС5-11 Zn/Ni</t>
  </si>
  <si>
    <t>MС5-12 Zn/Ni</t>
  </si>
  <si>
    <t>MС5-13 Zn/Ni</t>
  </si>
  <si>
    <t>MС5-14 Zn/Ni</t>
  </si>
  <si>
    <r>
      <t xml:space="preserve">73880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</si>
  <si>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</si>
  <si>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</si>
  <si>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</si>
  <si>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</si>
  <si>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</si>
  <si>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</si>
  <si>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         БЛИСКАВКОПРИЙМАЧ НА БЕТОННИХ ПІДСТАВАХ</t>
  </si>
  <si>
    <r>
      <t xml:space="preserve">73960 </t>
    </r>
    <r>
      <rPr>
        <sz val="13"/>
        <color rgb="FF7030A0"/>
        <rFont val="Segoe UI"/>
        <family val="2"/>
        <charset val="204"/>
      </rPr>
      <t>08</t>
    </r>
  </si>
  <si>
    <r>
      <t xml:space="preserve">73960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</si>
  <si>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73961 </t>
    </r>
    <r>
      <rPr>
        <sz val="13"/>
        <color rgb="FF7030A0"/>
        <rFont val="Segoe UI"/>
        <family val="2"/>
        <charset val="204"/>
      </rPr>
      <t>08</t>
    </r>
  </si>
  <si>
    <r>
      <t xml:space="preserve">73961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</si>
  <si>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73962 </t>
    </r>
    <r>
      <rPr>
        <sz val="13"/>
        <color rgb="FF7030A0"/>
        <rFont val="Segoe UI"/>
        <family val="2"/>
        <charset val="204"/>
      </rPr>
      <t>08</t>
    </r>
  </si>
  <si>
    <r>
      <t xml:space="preserve">73962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</si>
  <si>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73963 </t>
    </r>
    <r>
      <rPr>
        <sz val="13"/>
        <color rgb="FF7030A0"/>
        <rFont val="Segoe UI"/>
        <family val="2"/>
        <charset val="204"/>
      </rPr>
      <t>08</t>
    </r>
  </si>
  <si>
    <r>
      <t xml:space="preserve">73963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</si>
  <si>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73964 </t>
    </r>
    <r>
      <rPr>
        <sz val="13"/>
        <color rgb="FF7030A0"/>
        <rFont val="Segoe UI"/>
        <family val="2"/>
        <charset val="204"/>
      </rPr>
      <t>08</t>
    </r>
  </si>
  <si>
    <r>
      <t xml:space="preserve">73964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</si>
  <si>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73965 </t>
    </r>
    <r>
      <rPr>
        <sz val="13"/>
        <color rgb="FF7030A0"/>
        <rFont val="Segoe UI"/>
        <family val="2"/>
        <charset val="204"/>
      </rPr>
      <t>08</t>
    </r>
  </si>
  <si>
    <r>
      <t xml:space="preserve">73965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</si>
  <si>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73966 </t>
    </r>
    <r>
      <rPr>
        <sz val="13"/>
        <color rgb="FF7030A0"/>
        <rFont val="Segoe UI"/>
        <family val="2"/>
        <charset val="204"/>
      </rPr>
      <t>08</t>
    </r>
  </si>
  <si>
    <r>
      <t xml:space="preserve">73966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</si>
  <si>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73967 </t>
    </r>
    <r>
      <rPr>
        <sz val="13"/>
        <color rgb="FF7030A0"/>
        <rFont val="Segoe UI"/>
        <family val="2"/>
        <charset val="204"/>
      </rPr>
      <t>08</t>
    </r>
  </si>
  <si>
    <r>
      <t xml:space="preserve">73967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</si>
  <si>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73968 </t>
    </r>
    <r>
      <rPr>
        <sz val="13"/>
        <color rgb="FF7030A0"/>
        <rFont val="Segoe UI"/>
        <family val="2"/>
        <charset val="204"/>
      </rPr>
      <t>08</t>
    </r>
  </si>
  <si>
    <r>
      <t xml:space="preserve">73968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</si>
  <si>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73990 </t>
    </r>
    <r>
      <rPr>
        <sz val="13"/>
        <color rgb="FF7030A0"/>
        <rFont val="Segoe UI"/>
        <family val="2"/>
        <charset val="204"/>
      </rPr>
      <t>08</t>
    </r>
  </si>
  <si>
    <t>ZM13 Rl</t>
  </si>
  <si>
    <t>ZM18 Rl</t>
  </si>
  <si>
    <r>
      <t xml:space="preserve">73991 </t>
    </r>
    <r>
      <rPr>
        <sz val="13"/>
        <color rgb="FF7030A0"/>
        <rFont val="Segoe UI"/>
        <family val="2"/>
        <charset val="204"/>
      </rPr>
      <t>08</t>
    </r>
  </si>
  <si>
    <t xml:space="preserve">          БЛИСКАВКОПРИЙМАЧ ЗБІРНИЙ</t>
  </si>
  <si>
    <r>
      <t xml:space="preserve">74001 </t>
    </r>
    <r>
      <rPr>
        <sz val="13"/>
        <color rgb="FF00B0F0"/>
        <rFont val="Segoe UI"/>
        <family val="2"/>
        <charset val="204"/>
      </rPr>
      <t>01</t>
    </r>
  </si>
  <si>
    <r>
      <t xml:space="preserve">74001 </t>
    </r>
    <r>
      <rPr>
        <sz val="13"/>
        <color rgb="FFC0504D"/>
        <rFont val="Segoe UI"/>
        <family val="2"/>
        <charset val="204"/>
      </rPr>
      <t>02</t>
    </r>
  </si>
  <si>
    <r>
      <t xml:space="preserve">74001 </t>
    </r>
    <r>
      <rPr>
        <sz val="13"/>
        <color rgb="FFF79646"/>
        <rFont val="Segoe UI"/>
        <family val="2"/>
        <charset val="204"/>
      </rPr>
      <t>04</t>
    </r>
  </si>
  <si>
    <r>
      <t xml:space="preserve">74001 </t>
    </r>
    <r>
      <rPr>
        <sz val="13"/>
        <color rgb="FF3C8C8A"/>
        <rFont val="Segoe UI"/>
        <family val="2"/>
        <charset val="204"/>
      </rPr>
      <t>05</t>
    </r>
  </si>
  <si>
    <r>
      <t xml:space="preserve">74001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</si>
  <si>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S-20 </t>
    </r>
    <r>
      <rPr>
        <sz val="12"/>
        <rFont val="Segoe UI"/>
        <family val="2"/>
        <charset val="204"/>
      </rPr>
      <t>Zn</t>
    </r>
  </si>
  <si>
    <r>
      <t xml:space="preserve">74002 </t>
    </r>
    <r>
      <rPr>
        <sz val="13"/>
        <color rgb="FF00B0F0"/>
        <rFont val="Segoe UI"/>
        <family val="2"/>
        <charset val="204"/>
      </rPr>
      <t>01</t>
    </r>
  </si>
  <si>
    <r>
      <t xml:space="preserve">74002 </t>
    </r>
    <r>
      <rPr>
        <sz val="13"/>
        <color rgb="FFC0504D"/>
        <rFont val="Segoe UI"/>
        <family val="2"/>
        <charset val="204"/>
      </rPr>
      <t>02</t>
    </r>
  </si>
  <si>
    <r>
      <t xml:space="preserve">74002 </t>
    </r>
    <r>
      <rPr>
        <sz val="13"/>
        <color rgb="FFF79646"/>
        <rFont val="Segoe UI"/>
        <family val="2"/>
        <charset val="204"/>
      </rPr>
      <t>04</t>
    </r>
  </si>
  <si>
    <r>
      <t xml:space="preserve">74002 </t>
    </r>
    <r>
      <rPr>
        <sz val="13"/>
        <color rgb="FF3C8C8A"/>
        <rFont val="Segoe UI"/>
        <family val="2"/>
        <charset val="204"/>
      </rPr>
      <t>05</t>
    </r>
  </si>
  <si>
    <r>
      <t xml:space="preserve">74002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</si>
  <si>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SU </t>
    </r>
    <r>
      <rPr>
        <sz val="12"/>
        <rFont val="Segoe UI"/>
        <family val="2"/>
        <charset val="204"/>
      </rPr>
      <t>Zn</t>
    </r>
  </si>
  <si>
    <r>
      <t xml:space="preserve">74006 </t>
    </r>
    <r>
      <rPr>
        <sz val="13"/>
        <color rgb="FF00B0F0"/>
        <rFont val="Segoe UI"/>
        <family val="2"/>
        <charset val="204"/>
      </rPr>
      <t>01</t>
    </r>
  </si>
  <si>
    <r>
      <t xml:space="preserve">74006 </t>
    </r>
    <r>
      <rPr>
        <sz val="13"/>
        <color rgb="FFC0504D"/>
        <rFont val="Segoe UI"/>
        <family val="2"/>
        <charset val="204"/>
      </rPr>
      <t>02</t>
    </r>
  </si>
  <si>
    <r>
      <t xml:space="preserve">74006 </t>
    </r>
    <r>
      <rPr>
        <sz val="13"/>
        <color rgb="FFF79646"/>
        <rFont val="Segoe UI"/>
        <family val="2"/>
        <charset val="204"/>
      </rPr>
      <t>04</t>
    </r>
  </si>
  <si>
    <r>
      <t xml:space="preserve">74006 </t>
    </r>
    <r>
      <rPr>
        <sz val="13"/>
        <color rgb="FF3C8C8A"/>
        <rFont val="Segoe UI"/>
        <family val="2"/>
        <charset val="204"/>
      </rPr>
      <t>05</t>
    </r>
  </si>
  <si>
    <r>
      <t xml:space="preserve">74006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</si>
  <si>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</si>
  <si>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SB </t>
    </r>
    <r>
      <rPr>
        <sz val="12"/>
        <rFont val="Segoe UI"/>
        <family val="2"/>
        <charset val="204"/>
      </rPr>
      <t>Zn</t>
    </r>
  </si>
  <si>
    <r>
      <t xml:space="preserve">SB-S </t>
    </r>
    <r>
      <rPr>
        <sz val="12"/>
        <rFont val="Segoe UI"/>
        <family val="2"/>
        <charset val="204"/>
      </rPr>
      <t>Zn</t>
    </r>
  </si>
  <si>
    <r>
      <t xml:space="preserve">SUB </t>
    </r>
    <r>
      <rPr>
        <sz val="12"/>
        <rFont val="Segoe UI"/>
        <family val="2"/>
        <charset val="204"/>
      </rPr>
      <t>Zn</t>
    </r>
  </si>
  <si>
    <r>
      <t xml:space="preserve">SUB-S </t>
    </r>
    <r>
      <rPr>
        <sz val="12"/>
        <rFont val="Segoe UI"/>
        <family val="2"/>
        <charset val="204"/>
      </rPr>
      <t>Zn</t>
    </r>
  </si>
  <si>
    <r>
      <t xml:space="preserve">SBB </t>
    </r>
    <r>
      <rPr>
        <sz val="12"/>
        <rFont val="Segoe UI"/>
        <family val="2"/>
        <charset val="204"/>
      </rPr>
      <t>Zn</t>
    </r>
  </si>
  <si>
    <r>
      <t xml:space="preserve">SBB-S </t>
    </r>
    <r>
      <rPr>
        <sz val="12"/>
        <rFont val="Segoe UI"/>
        <family val="2"/>
        <charset val="204"/>
      </rPr>
      <t>Zn</t>
    </r>
  </si>
  <si>
    <r>
      <t xml:space="preserve">74011 </t>
    </r>
    <r>
      <rPr>
        <sz val="13"/>
        <color rgb="FF00B0F0"/>
        <rFont val="Segoe UI"/>
        <family val="2"/>
        <charset val="204"/>
      </rPr>
      <t>01</t>
    </r>
  </si>
  <si>
    <r>
      <t xml:space="preserve">74011 </t>
    </r>
    <r>
      <rPr>
        <sz val="13"/>
        <color rgb="FFC0504D"/>
        <rFont val="Segoe UI"/>
        <family val="2"/>
        <charset val="204"/>
      </rPr>
      <t>02</t>
    </r>
  </si>
  <si>
    <r>
      <t xml:space="preserve">74011 </t>
    </r>
    <r>
      <rPr>
        <sz val="13"/>
        <color rgb="FFF79646"/>
        <rFont val="Segoe UI"/>
        <family val="2"/>
        <charset val="204"/>
      </rPr>
      <t>04</t>
    </r>
  </si>
  <si>
    <r>
      <t xml:space="preserve">74011 </t>
    </r>
    <r>
      <rPr>
        <sz val="13"/>
        <color rgb="FF3C8C8A"/>
        <rFont val="Segoe UI"/>
        <family val="2"/>
        <charset val="204"/>
      </rPr>
      <t>05</t>
    </r>
  </si>
  <si>
    <r>
      <t xml:space="preserve">74011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</si>
  <si>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74012 </t>
    </r>
    <r>
      <rPr>
        <sz val="13"/>
        <color rgb="FF00B0F0"/>
        <rFont val="Segoe UI"/>
        <family val="2"/>
        <charset val="204"/>
      </rPr>
      <t>01</t>
    </r>
  </si>
  <si>
    <r>
      <t xml:space="preserve">74012 </t>
    </r>
    <r>
      <rPr>
        <sz val="13"/>
        <color rgb="FFC0504D"/>
        <rFont val="Segoe UI"/>
        <family val="2"/>
        <charset val="204"/>
      </rPr>
      <t>02</t>
    </r>
  </si>
  <si>
    <r>
      <t xml:space="preserve">74012 </t>
    </r>
    <r>
      <rPr>
        <sz val="13"/>
        <color rgb="FFF79646"/>
        <rFont val="Segoe UI"/>
        <family val="2"/>
        <charset val="204"/>
      </rPr>
      <t>04</t>
    </r>
  </si>
  <si>
    <r>
      <t xml:space="preserve">74012 </t>
    </r>
    <r>
      <rPr>
        <sz val="13"/>
        <color rgb="FF3C8C8A"/>
        <rFont val="Segoe UI"/>
        <family val="2"/>
        <charset val="204"/>
      </rPr>
      <t>05</t>
    </r>
  </si>
  <si>
    <r>
      <t xml:space="preserve">74012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</si>
  <si>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01</t>
    </r>
  </si>
  <si>
    <r>
      <t xml:space="preserve">74016 </t>
    </r>
    <r>
      <rPr>
        <sz val="13"/>
        <color rgb="FFC0504D"/>
        <rFont val="Segoe UI"/>
        <family val="2"/>
        <charset val="204"/>
      </rPr>
      <t>02</t>
    </r>
  </si>
  <si>
    <r>
      <t xml:space="preserve">74016 </t>
    </r>
    <r>
      <rPr>
        <sz val="13"/>
        <color rgb="FFF79646"/>
        <rFont val="Segoe UI"/>
        <family val="2"/>
        <charset val="204"/>
      </rPr>
      <t>04</t>
    </r>
  </si>
  <si>
    <r>
      <t xml:space="preserve">74016 </t>
    </r>
    <r>
      <rPr>
        <sz val="13"/>
        <color rgb="FF3C8C8A"/>
        <rFont val="Segoe UI"/>
        <family val="2"/>
        <charset val="204"/>
      </rPr>
      <t>05</t>
    </r>
  </si>
  <si>
    <r>
      <t xml:space="preserve">74016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</si>
  <si>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</si>
  <si>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</si>
  <si>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74017 </t>
    </r>
    <r>
      <rPr>
        <sz val="13"/>
        <color rgb="FF00B0F0"/>
        <rFont val="Segoe UI"/>
        <family val="2"/>
        <charset val="204"/>
      </rPr>
      <t>01</t>
    </r>
  </si>
  <si>
    <r>
      <t xml:space="preserve">74017 </t>
    </r>
    <r>
      <rPr>
        <sz val="13"/>
        <color rgb="FFC0504D"/>
        <rFont val="Segoe UI"/>
        <family val="2"/>
        <charset val="204"/>
      </rPr>
      <t>02</t>
    </r>
  </si>
  <si>
    <r>
      <t xml:space="preserve">74017 </t>
    </r>
    <r>
      <rPr>
        <sz val="13"/>
        <color rgb="FFF79646"/>
        <rFont val="Segoe UI"/>
        <family val="2"/>
        <charset val="204"/>
      </rPr>
      <t>04</t>
    </r>
  </si>
  <si>
    <r>
      <t xml:space="preserve">74017 </t>
    </r>
    <r>
      <rPr>
        <sz val="13"/>
        <color rgb="FF3C8C8A"/>
        <rFont val="Segoe UI"/>
        <family val="2"/>
        <charset val="204"/>
      </rPr>
      <t>05</t>
    </r>
  </si>
  <si>
    <r>
      <t xml:space="preserve">74017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</si>
  <si>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</si>
  <si>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74021 </t>
    </r>
    <r>
      <rPr>
        <sz val="13"/>
        <color rgb="FF00B0F0"/>
        <rFont val="Segoe UI"/>
        <family val="2"/>
        <charset val="204"/>
      </rPr>
      <t>01</t>
    </r>
  </si>
  <si>
    <r>
      <t xml:space="preserve">74021 </t>
    </r>
    <r>
      <rPr>
        <sz val="13"/>
        <color rgb="FFC0504D"/>
        <rFont val="Segoe UI"/>
        <family val="2"/>
        <charset val="204"/>
      </rPr>
      <t>02</t>
    </r>
  </si>
  <si>
    <r>
      <t xml:space="preserve">74021 </t>
    </r>
    <r>
      <rPr>
        <sz val="13"/>
        <color rgb="FFF79646"/>
        <rFont val="Segoe UI"/>
        <family val="2"/>
        <charset val="204"/>
      </rPr>
      <t>04</t>
    </r>
  </si>
  <si>
    <r>
      <t xml:space="preserve">74021 </t>
    </r>
    <r>
      <rPr>
        <sz val="13"/>
        <color rgb="FF3C8C8A"/>
        <rFont val="Segoe UI"/>
        <family val="2"/>
        <charset val="204"/>
      </rPr>
      <t>05</t>
    </r>
  </si>
  <si>
    <r>
      <t xml:space="preserve">74021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</si>
  <si>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74022 </t>
    </r>
    <r>
      <rPr>
        <sz val="13"/>
        <color rgb="FF00B0F0"/>
        <rFont val="Segoe UI"/>
        <family val="2"/>
        <charset val="204"/>
      </rPr>
      <t>01</t>
    </r>
  </si>
  <si>
    <r>
      <t xml:space="preserve">74022 </t>
    </r>
    <r>
      <rPr>
        <sz val="13"/>
        <color rgb="FFC0504D"/>
        <rFont val="Segoe UI"/>
        <family val="2"/>
        <charset val="204"/>
      </rPr>
      <t>02</t>
    </r>
  </si>
  <si>
    <r>
      <t xml:space="preserve">74022 </t>
    </r>
    <r>
      <rPr>
        <sz val="13"/>
        <color rgb="FFF79646"/>
        <rFont val="Segoe UI"/>
        <family val="2"/>
        <charset val="204"/>
      </rPr>
      <t>04</t>
    </r>
  </si>
  <si>
    <r>
      <t xml:space="preserve">74022 </t>
    </r>
    <r>
      <rPr>
        <sz val="13"/>
        <color rgb="FF3C8C8A"/>
        <rFont val="Segoe UI"/>
        <family val="2"/>
        <charset val="204"/>
      </rPr>
      <t>05</t>
    </r>
  </si>
  <si>
    <r>
      <t xml:space="preserve">74022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</si>
  <si>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01</t>
    </r>
  </si>
  <si>
    <r>
      <t xml:space="preserve">74026 </t>
    </r>
    <r>
      <rPr>
        <sz val="13"/>
        <color rgb="FFC0504D"/>
        <rFont val="Segoe UI"/>
        <family val="2"/>
        <charset val="204"/>
      </rPr>
      <t>02</t>
    </r>
  </si>
  <si>
    <r>
      <t xml:space="preserve">74026 </t>
    </r>
    <r>
      <rPr>
        <sz val="13"/>
        <color rgb="FFF79646"/>
        <rFont val="Segoe UI"/>
        <family val="2"/>
        <charset val="204"/>
      </rPr>
      <t>04</t>
    </r>
  </si>
  <si>
    <r>
      <t xml:space="preserve">74026 </t>
    </r>
    <r>
      <rPr>
        <sz val="13"/>
        <color rgb="FF3C8C8A"/>
        <rFont val="Segoe UI"/>
        <family val="2"/>
        <charset val="204"/>
      </rPr>
      <t>05</t>
    </r>
  </si>
  <si>
    <r>
      <t xml:space="preserve">74026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</si>
  <si>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</si>
  <si>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</si>
  <si>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74027 </t>
    </r>
    <r>
      <rPr>
        <sz val="13"/>
        <color rgb="FF00B0F0"/>
        <rFont val="Segoe UI"/>
        <family val="2"/>
        <charset val="204"/>
      </rPr>
      <t>01</t>
    </r>
  </si>
  <si>
    <r>
      <t xml:space="preserve">74027 </t>
    </r>
    <r>
      <rPr>
        <sz val="13"/>
        <color rgb="FFC0504D"/>
        <rFont val="Segoe UI"/>
        <family val="2"/>
        <charset val="204"/>
      </rPr>
      <t>02</t>
    </r>
  </si>
  <si>
    <r>
      <t xml:space="preserve">74027 </t>
    </r>
    <r>
      <rPr>
        <sz val="13"/>
        <color rgb="FFF79646"/>
        <rFont val="Segoe UI"/>
        <family val="2"/>
        <charset val="204"/>
      </rPr>
      <t>04</t>
    </r>
  </si>
  <si>
    <r>
      <t xml:space="preserve">74027 </t>
    </r>
    <r>
      <rPr>
        <sz val="13"/>
        <color rgb="FF3C8C8A"/>
        <rFont val="Segoe UI"/>
        <family val="2"/>
        <charset val="204"/>
      </rPr>
      <t>05</t>
    </r>
  </si>
  <si>
    <r>
      <t xml:space="preserve">74027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</si>
  <si>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</si>
  <si>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SUBB </t>
    </r>
    <r>
      <rPr>
        <sz val="12"/>
        <rFont val="Segoe UI"/>
        <family val="2"/>
        <charset val="204"/>
      </rPr>
      <t>Zn</t>
    </r>
  </si>
  <si>
    <r>
      <t xml:space="preserve">SUBB-S </t>
    </r>
    <r>
      <rPr>
        <sz val="12"/>
        <rFont val="Segoe UI"/>
        <family val="2"/>
        <charset val="204"/>
      </rPr>
      <t>Zn</t>
    </r>
  </si>
  <si>
    <r>
      <t xml:space="preserve">74031 </t>
    </r>
    <r>
      <rPr>
        <sz val="13"/>
        <color rgb="FF00B0F0"/>
        <rFont val="Segoe UI"/>
        <family val="2"/>
        <charset val="204"/>
      </rPr>
      <t>01</t>
    </r>
  </si>
  <si>
    <r>
      <t xml:space="preserve">74031 </t>
    </r>
    <r>
      <rPr>
        <sz val="13"/>
        <color rgb="FFC0504D"/>
        <rFont val="Segoe UI"/>
        <family val="2"/>
        <charset val="204"/>
      </rPr>
      <t>02</t>
    </r>
  </si>
  <si>
    <r>
      <t xml:space="preserve">74031 </t>
    </r>
    <r>
      <rPr>
        <sz val="13"/>
        <color rgb="FFF79646"/>
        <rFont val="Segoe UI"/>
        <family val="2"/>
        <charset val="204"/>
      </rPr>
      <t>04</t>
    </r>
  </si>
  <si>
    <r>
      <t xml:space="preserve">74031 </t>
    </r>
    <r>
      <rPr>
        <sz val="13"/>
        <color rgb="FF3C8C8A"/>
        <rFont val="Segoe UI"/>
        <family val="2"/>
        <charset val="204"/>
      </rPr>
      <t>05</t>
    </r>
  </si>
  <si>
    <r>
      <t xml:space="preserve">74031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</si>
  <si>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01</t>
    </r>
  </si>
  <si>
    <r>
      <t xml:space="preserve">74036 </t>
    </r>
    <r>
      <rPr>
        <sz val="13"/>
        <color rgb="FFC0504D"/>
        <rFont val="Segoe UI"/>
        <family val="2"/>
        <charset val="204"/>
      </rPr>
      <t>02</t>
    </r>
  </si>
  <si>
    <r>
      <t xml:space="preserve">74036 </t>
    </r>
    <r>
      <rPr>
        <sz val="13"/>
        <color rgb="FFF79646"/>
        <rFont val="Segoe UI"/>
        <family val="2"/>
        <charset val="204"/>
      </rPr>
      <t>04</t>
    </r>
  </si>
  <si>
    <r>
      <t xml:space="preserve">74036 </t>
    </r>
    <r>
      <rPr>
        <sz val="13"/>
        <color rgb="FF3C8C8A"/>
        <rFont val="Segoe UI"/>
        <family val="2"/>
        <charset val="204"/>
      </rPr>
      <t>05</t>
    </r>
  </si>
  <si>
    <r>
      <t xml:space="preserve">74036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</si>
  <si>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</si>
  <si>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74036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</si>
  <si>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 </t>
    </r>
    <r>
      <rPr>
        <sz val="12"/>
        <rFont val="Segoe UI"/>
        <family val="2"/>
        <charset val="204"/>
      </rPr>
      <t>Zn</t>
    </r>
  </si>
  <si>
    <r>
      <t xml:space="preserve">SUM </t>
    </r>
    <r>
      <rPr>
        <sz val="12"/>
        <rFont val="Segoe UI"/>
        <family val="2"/>
        <charset val="204"/>
      </rPr>
      <t>Zn</t>
    </r>
  </si>
  <si>
    <r>
      <t xml:space="preserve">74041 </t>
    </r>
    <r>
      <rPr>
        <sz val="13"/>
        <color rgb="FF00B0F0"/>
        <rFont val="Segoe UI"/>
        <family val="2"/>
        <charset val="204"/>
      </rPr>
      <t>01</t>
    </r>
  </si>
  <si>
    <r>
      <t xml:space="preserve">74041 </t>
    </r>
    <r>
      <rPr>
        <sz val="13"/>
        <color rgb="FFC0504D"/>
        <rFont val="Segoe UI"/>
        <family val="2"/>
        <charset val="204"/>
      </rPr>
      <t>02</t>
    </r>
  </si>
  <si>
    <r>
      <t xml:space="preserve">74041 </t>
    </r>
    <r>
      <rPr>
        <sz val="13"/>
        <color rgb="FFF79646"/>
        <rFont val="Segoe UI"/>
        <family val="2"/>
        <charset val="204"/>
      </rPr>
      <t>04</t>
    </r>
  </si>
  <si>
    <r>
      <t xml:space="preserve">74041 </t>
    </r>
    <r>
      <rPr>
        <sz val="13"/>
        <color rgb="FF3C8C8A"/>
        <rFont val="Segoe UI"/>
        <family val="2"/>
        <charset val="204"/>
      </rPr>
      <t>05</t>
    </r>
  </si>
  <si>
    <r>
      <t xml:space="preserve">74041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</si>
  <si>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74042 </t>
    </r>
    <r>
      <rPr>
        <sz val="13"/>
        <color rgb="FF00B0F0"/>
        <rFont val="Segoe UI"/>
        <family val="2"/>
        <charset val="204"/>
      </rPr>
      <t>01</t>
    </r>
  </si>
  <si>
    <r>
      <t xml:space="preserve">74042 </t>
    </r>
    <r>
      <rPr>
        <sz val="13"/>
        <color rgb="FFC0504D"/>
        <rFont val="Segoe UI"/>
        <family val="2"/>
        <charset val="204"/>
      </rPr>
      <t>02</t>
    </r>
  </si>
  <si>
    <r>
      <t xml:space="preserve">74042 </t>
    </r>
    <r>
      <rPr>
        <sz val="13"/>
        <color rgb="FFF79646"/>
        <rFont val="Segoe UI"/>
        <family val="2"/>
        <charset val="204"/>
      </rPr>
      <t>04</t>
    </r>
  </si>
  <si>
    <r>
      <t xml:space="preserve">74042 </t>
    </r>
    <r>
      <rPr>
        <sz val="13"/>
        <color rgb="FF3C8C8A"/>
        <rFont val="Segoe UI"/>
        <family val="2"/>
        <charset val="204"/>
      </rPr>
      <t>05</t>
    </r>
  </si>
  <si>
    <r>
      <t xml:space="preserve">74042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</si>
  <si>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01</t>
    </r>
  </si>
  <si>
    <r>
      <t xml:space="preserve">74046 </t>
    </r>
    <r>
      <rPr>
        <sz val="13"/>
        <color rgb="FFC0504D"/>
        <rFont val="Segoe UI"/>
        <family val="2"/>
        <charset val="204"/>
      </rPr>
      <t>02</t>
    </r>
  </si>
  <si>
    <r>
      <t xml:space="preserve">74046 </t>
    </r>
    <r>
      <rPr>
        <sz val="13"/>
        <color rgb="FFF79646"/>
        <rFont val="Segoe UI"/>
        <family val="2"/>
        <charset val="204"/>
      </rPr>
      <t>04</t>
    </r>
  </si>
  <si>
    <r>
      <t xml:space="preserve">74046 </t>
    </r>
    <r>
      <rPr>
        <sz val="13"/>
        <color rgb="FF3C8C8A"/>
        <rFont val="Segoe UI"/>
        <family val="2"/>
        <charset val="204"/>
      </rPr>
      <t>05</t>
    </r>
  </si>
  <si>
    <r>
      <t xml:space="preserve">74046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</si>
  <si>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</si>
  <si>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</si>
  <si>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74047 </t>
    </r>
    <r>
      <rPr>
        <sz val="13"/>
        <color rgb="FF00B0F0"/>
        <rFont val="Segoe UI"/>
        <family val="2"/>
        <charset val="204"/>
      </rPr>
      <t>01</t>
    </r>
  </si>
  <si>
    <r>
      <t xml:space="preserve">74047 </t>
    </r>
    <r>
      <rPr>
        <sz val="13"/>
        <color rgb="FFC0504D"/>
        <rFont val="Segoe UI"/>
        <family val="2"/>
        <charset val="204"/>
      </rPr>
      <t>02</t>
    </r>
  </si>
  <si>
    <r>
      <t xml:space="preserve">74047 </t>
    </r>
    <r>
      <rPr>
        <sz val="13"/>
        <color rgb="FFF79646"/>
        <rFont val="Segoe UI"/>
        <family val="2"/>
        <charset val="204"/>
      </rPr>
      <t>04</t>
    </r>
  </si>
  <si>
    <r>
      <t xml:space="preserve">74047 </t>
    </r>
    <r>
      <rPr>
        <sz val="13"/>
        <color rgb="FF3C8C8A"/>
        <rFont val="Segoe UI"/>
        <family val="2"/>
        <charset val="204"/>
      </rPr>
      <t>05</t>
    </r>
  </si>
  <si>
    <r>
      <t xml:space="preserve">74047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</si>
  <si>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</si>
  <si>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</si>
  <si>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SMB </t>
    </r>
    <r>
      <rPr>
        <sz val="12"/>
        <rFont val="Segoe UI"/>
        <family val="2"/>
        <charset val="204"/>
      </rPr>
      <t>Zn</t>
    </r>
  </si>
  <si>
    <r>
      <t xml:space="preserve">SUMB </t>
    </r>
    <r>
      <rPr>
        <sz val="12"/>
        <rFont val="Segoe UI"/>
        <family val="2"/>
        <charset val="204"/>
      </rPr>
      <t>Zn</t>
    </r>
  </si>
  <si>
    <r>
      <t xml:space="preserve">SMM </t>
    </r>
    <r>
      <rPr>
        <sz val="12"/>
        <rFont val="Segoe UI"/>
        <family val="2"/>
        <charset val="204"/>
      </rPr>
      <t>Zn</t>
    </r>
  </si>
  <si>
    <r>
      <t xml:space="preserve">SUMM </t>
    </r>
    <r>
      <rPr>
        <sz val="12"/>
        <rFont val="Segoe UI"/>
        <family val="2"/>
        <charset val="204"/>
      </rPr>
      <t>Zn</t>
    </r>
  </si>
  <si>
    <r>
      <t xml:space="preserve">74051 </t>
    </r>
    <r>
      <rPr>
        <sz val="13"/>
        <color rgb="FF00B0F0"/>
        <rFont val="Segoe UI"/>
        <family val="2"/>
        <charset val="204"/>
      </rPr>
      <t>01</t>
    </r>
  </si>
  <si>
    <r>
      <t xml:space="preserve">74051 </t>
    </r>
    <r>
      <rPr>
        <sz val="13"/>
        <color rgb="FFC0504D"/>
        <rFont val="Segoe UI"/>
        <family val="2"/>
        <charset val="204"/>
      </rPr>
      <t>02</t>
    </r>
  </si>
  <si>
    <r>
      <t xml:space="preserve">74051 </t>
    </r>
    <r>
      <rPr>
        <sz val="13"/>
        <color rgb="FFF79646"/>
        <rFont val="Segoe UI"/>
        <family val="2"/>
        <charset val="204"/>
      </rPr>
      <t>04</t>
    </r>
  </si>
  <si>
    <r>
      <t xml:space="preserve">74051 </t>
    </r>
    <r>
      <rPr>
        <sz val="13"/>
        <color rgb="FF3C8C8A"/>
        <rFont val="Segoe UI"/>
        <family val="2"/>
        <charset val="204"/>
      </rPr>
      <t>05</t>
    </r>
  </si>
  <si>
    <r>
      <t xml:space="preserve">74051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</si>
  <si>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01</t>
    </r>
  </si>
  <si>
    <r>
      <t xml:space="preserve">74056 </t>
    </r>
    <r>
      <rPr>
        <sz val="13"/>
        <color rgb="FFC0504D"/>
        <rFont val="Segoe UI"/>
        <family val="2"/>
        <charset val="204"/>
      </rPr>
      <t>02</t>
    </r>
  </si>
  <si>
    <r>
      <t xml:space="preserve">74056 </t>
    </r>
    <r>
      <rPr>
        <sz val="13"/>
        <color rgb="FFF79646"/>
        <rFont val="Segoe UI"/>
        <family val="2"/>
        <charset val="204"/>
      </rPr>
      <t>04</t>
    </r>
  </si>
  <si>
    <r>
      <t xml:space="preserve">74056 </t>
    </r>
    <r>
      <rPr>
        <sz val="13"/>
        <color rgb="FF3C8C8A"/>
        <rFont val="Segoe UI"/>
        <family val="2"/>
        <charset val="204"/>
      </rPr>
      <t>05</t>
    </r>
  </si>
  <si>
    <r>
      <t xml:space="preserve">74056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</si>
  <si>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</si>
  <si>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00B0F0"/>
        <rFont val="Segoe UI"/>
        <family val="2"/>
        <charset val="204"/>
      </rPr>
      <t>01</t>
    </r>
  </si>
  <si>
    <r>
      <t xml:space="preserve">74070 </t>
    </r>
    <r>
      <rPr>
        <sz val="13"/>
        <color rgb="FFC0504D"/>
        <rFont val="Segoe UI"/>
        <family val="2"/>
        <charset val="204"/>
      </rPr>
      <t>02</t>
    </r>
  </si>
  <si>
    <r>
      <t xml:space="preserve">74070 </t>
    </r>
    <r>
      <rPr>
        <sz val="13"/>
        <color rgb="FFF79646"/>
        <rFont val="Segoe UI"/>
        <family val="2"/>
        <charset val="204"/>
      </rPr>
      <t>04</t>
    </r>
  </si>
  <si>
    <r>
      <t xml:space="preserve">74070 </t>
    </r>
    <r>
      <rPr>
        <sz val="13"/>
        <color rgb="FF3C8C8A"/>
        <rFont val="Segoe UI"/>
        <family val="2"/>
        <charset val="204"/>
      </rPr>
      <t>05</t>
    </r>
  </si>
  <si>
    <r>
      <t xml:space="preserve">74070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</si>
  <si>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74070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</si>
  <si>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</si>
  <si>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K4 </t>
    </r>
    <r>
      <rPr>
        <sz val="12"/>
        <rFont val="Segoe UI"/>
        <family val="2"/>
        <charset val="204"/>
      </rPr>
      <t>Zn</t>
    </r>
  </si>
  <si>
    <r>
      <t xml:space="preserve">74115 </t>
    </r>
    <r>
      <rPr>
        <sz val="13"/>
        <color rgb="FF00B0F0"/>
        <rFont val="Segoe UI"/>
        <family val="2"/>
        <charset val="204"/>
      </rPr>
      <t>01</t>
    </r>
  </si>
  <si>
    <r>
      <t xml:space="preserve">74115 </t>
    </r>
    <r>
      <rPr>
        <sz val="13"/>
        <color rgb="FFF79646"/>
        <rFont val="Segoe UI"/>
        <family val="2"/>
        <charset val="204"/>
      </rPr>
      <t>04</t>
    </r>
  </si>
  <si>
    <r>
      <t xml:space="preserve">74115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</si>
  <si>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SX </t>
    </r>
    <r>
      <rPr>
        <sz val="12"/>
        <rFont val="Segoe UI"/>
        <family val="2"/>
        <charset val="204"/>
      </rPr>
      <t>Zn</t>
    </r>
  </si>
  <si>
    <r>
      <t xml:space="preserve">74501 </t>
    </r>
    <r>
      <rPr>
        <sz val="13"/>
        <color rgb="FF00B0F0"/>
        <rFont val="Segoe UI"/>
        <family val="2"/>
        <charset val="204"/>
      </rPr>
      <t>01</t>
    </r>
  </si>
  <si>
    <r>
      <t xml:space="preserve">74501 </t>
    </r>
    <r>
      <rPr>
        <sz val="13"/>
        <color rgb="FFC0504D"/>
        <rFont val="Segoe UI"/>
        <family val="2"/>
        <charset val="204"/>
      </rPr>
      <t>02</t>
    </r>
  </si>
  <si>
    <r>
      <t xml:space="preserve">74501 </t>
    </r>
    <r>
      <rPr>
        <sz val="13"/>
        <color rgb="FFF79646"/>
        <rFont val="Segoe UI"/>
        <family val="2"/>
        <charset val="204"/>
      </rPr>
      <t>04</t>
    </r>
  </si>
  <si>
    <r>
      <t xml:space="preserve">74501 </t>
    </r>
    <r>
      <rPr>
        <sz val="13"/>
        <color rgb="FF3C8C8A"/>
        <rFont val="Segoe UI"/>
        <family val="2"/>
        <charset val="204"/>
      </rPr>
      <t>05</t>
    </r>
  </si>
  <si>
    <r>
      <t xml:space="preserve">Adapt </t>
    </r>
    <r>
      <rPr>
        <sz val="12"/>
        <rFont val="Segoe UI"/>
        <family val="2"/>
        <charset val="204"/>
      </rPr>
      <t>Zn</t>
    </r>
  </si>
  <si>
    <r>
      <t xml:space="preserve">Adapt-MAX </t>
    </r>
    <r>
      <rPr>
        <sz val="12"/>
        <rFont val="Segoe UI"/>
        <family val="2"/>
        <charset val="204"/>
      </rPr>
      <t>Zn</t>
    </r>
  </si>
  <si>
    <r>
      <t xml:space="preserve">74521 </t>
    </r>
    <r>
      <rPr>
        <sz val="13"/>
        <color rgb="FF00B0F0"/>
        <rFont val="Segoe UI"/>
        <family val="2"/>
        <charset val="204"/>
      </rPr>
      <t>01</t>
    </r>
  </si>
  <si>
    <r>
      <t xml:space="preserve">74521 </t>
    </r>
    <r>
      <rPr>
        <sz val="13"/>
        <color rgb="FFC0504D"/>
        <rFont val="Segoe UI"/>
        <family val="2"/>
        <charset val="204"/>
      </rPr>
      <t>02</t>
    </r>
  </si>
  <si>
    <r>
      <t xml:space="preserve">74521 </t>
    </r>
    <r>
      <rPr>
        <sz val="13"/>
        <color rgb="FFF79646"/>
        <rFont val="Segoe UI"/>
        <family val="2"/>
        <charset val="204"/>
      </rPr>
      <t>04</t>
    </r>
  </si>
  <si>
    <r>
      <t xml:space="preserve">74521 </t>
    </r>
    <r>
      <rPr>
        <sz val="13"/>
        <color rgb="FF3C8C8A"/>
        <rFont val="Segoe UI"/>
        <family val="2"/>
        <charset val="204"/>
      </rPr>
      <t>05</t>
    </r>
  </si>
  <si>
    <r>
      <t xml:space="preserve">74521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</si>
  <si>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Reckap </t>
    </r>
    <r>
      <rPr>
        <sz val="12"/>
        <rFont val="Segoe UI"/>
        <family val="2"/>
        <charset val="204"/>
      </rPr>
      <t>Zn</t>
    </r>
  </si>
  <si>
    <r>
      <t xml:space="preserve">74541 </t>
    </r>
    <r>
      <rPr>
        <sz val="13"/>
        <color rgb="FF00B0F0"/>
        <rFont val="Segoe UI"/>
        <family val="2"/>
        <charset val="204"/>
      </rPr>
      <t>01</t>
    </r>
  </si>
  <si>
    <r>
      <t xml:space="preserve">74541 </t>
    </r>
    <r>
      <rPr>
        <sz val="13"/>
        <color rgb="FFC0504D"/>
        <rFont val="Segoe UI"/>
        <family val="2"/>
        <charset val="204"/>
      </rPr>
      <t>02</t>
    </r>
  </si>
  <si>
    <r>
      <t xml:space="preserve">74541 </t>
    </r>
    <r>
      <rPr>
        <sz val="13"/>
        <color rgb="FFF79646"/>
        <rFont val="Segoe UI"/>
        <family val="2"/>
        <charset val="204"/>
      </rPr>
      <t>04</t>
    </r>
  </si>
  <si>
    <r>
      <t xml:space="preserve">74541 </t>
    </r>
    <r>
      <rPr>
        <sz val="13"/>
        <color rgb="FF3C8C8A"/>
        <rFont val="Segoe UI"/>
        <family val="2"/>
        <charset val="204"/>
      </rPr>
      <t>05</t>
    </r>
  </si>
  <si>
    <r>
      <t xml:space="preserve">74541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</si>
  <si>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74700 </t>
    </r>
    <r>
      <rPr>
        <sz val="13"/>
        <color rgb="FFC0504D"/>
        <rFont val="Segoe UI"/>
        <family val="2"/>
        <charset val="204"/>
      </rPr>
      <t>02</t>
    </r>
  </si>
  <si>
    <r>
      <t xml:space="preserve">74700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</si>
  <si>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74712 </t>
    </r>
    <r>
      <rPr>
        <sz val="13"/>
        <color rgb="FF00B0F0"/>
        <rFont val="Segoe UI"/>
        <family val="2"/>
        <charset val="204"/>
      </rPr>
      <t>01</t>
    </r>
  </si>
  <si>
    <r>
      <t xml:space="preserve">74712 </t>
    </r>
    <r>
      <rPr>
        <sz val="13"/>
        <color rgb="FFC0504D"/>
        <rFont val="Segoe UI"/>
        <family val="2"/>
        <charset val="204"/>
      </rPr>
      <t>02</t>
    </r>
  </si>
  <si>
    <r>
      <t xml:space="preserve">74712 </t>
    </r>
    <r>
      <rPr>
        <sz val="13"/>
        <color rgb="FFF79646"/>
        <rFont val="Segoe UI"/>
        <family val="2"/>
        <charset val="204"/>
      </rPr>
      <t>04</t>
    </r>
  </si>
  <si>
    <r>
      <t xml:space="preserve">74712 </t>
    </r>
    <r>
      <rPr>
        <sz val="13"/>
        <color rgb="FF3C8C8A"/>
        <rFont val="Segoe UI"/>
        <family val="2"/>
        <charset val="204"/>
      </rPr>
      <t>05</t>
    </r>
  </si>
  <si>
    <r>
      <t xml:space="preserve">74712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</si>
  <si>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74713 </t>
    </r>
    <r>
      <rPr>
        <sz val="13"/>
        <color rgb="FF00B0F0"/>
        <rFont val="Segoe UI"/>
        <family val="2"/>
        <charset val="204"/>
      </rPr>
      <t>01</t>
    </r>
  </si>
  <si>
    <r>
      <t xml:space="preserve">74713 </t>
    </r>
    <r>
      <rPr>
        <sz val="13"/>
        <color rgb="FFC0504D"/>
        <rFont val="Segoe UI"/>
        <family val="2"/>
        <charset val="204"/>
      </rPr>
      <t>02</t>
    </r>
  </si>
  <si>
    <r>
      <t xml:space="preserve">74713 </t>
    </r>
    <r>
      <rPr>
        <sz val="13"/>
        <color rgb="FFF79646"/>
        <rFont val="Segoe UI"/>
        <family val="2"/>
        <charset val="204"/>
      </rPr>
      <t>04</t>
    </r>
  </si>
  <si>
    <r>
      <t xml:space="preserve">74713 </t>
    </r>
    <r>
      <rPr>
        <sz val="13"/>
        <color rgb="FF3C8C8A"/>
        <rFont val="Segoe UI"/>
        <family val="2"/>
        <charset val="204"/>
      </rPr>
      <t>05</t>
    </r>
  </si>
  <si>
    <r>
      <t xml:space="preserve">74713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</si>
  <si>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SLong </t>
    </r>
    <r>
      <rPr>
        <sz val="12"/>
        <rFont val="Segoe UI"/>
        <family val="2"/>
        <charset val="204"/>
      </rPr>
      <t>Zn</t>
    </r>
  </si>
  <si>
    <r>
      <t xml:space="preserve">Slong-MAX </t>
    </r>
    <r>
      <rPr>
        <sz val="12"/>
        <rFont val="Segoe UI"/>
        <family val="2"/>
        <charset val="204"/>
      </rPr>
      <t>Zn</t>
    </r>
  </si>
  <si>
    <t>SLong-MAX Cu</t>
  </si>
  <si>
    <t>SLong-MAX Mi</t>
  </si>
  <si>
    <t>SLong-MAX Ni</t>
  </si>
  <si>
    <t>SLong-MAX HZn</t>
  </si>
  <si>
    <r>
      <t xml:space="preserve">74740 </t>
    </r>
    <r>
      <rPr>
        <sz val="13"/>
        <color rgb="FF00B0F0"/>
        <rFont val="Segoe UI"/>
        <family val="2"/>
        <charset val="204"/>
      </rPr>
      <t>01</t>
    </r>
  </si>
  <si>
    <r>
      <t xml:space="preserve">74740 </t>
    </r>
    <r>
      <rPr>
        <sz val="13"/>
        <color rgb="FFC0504D"/>
        <rFont val="Segoe UI"/>
        <family val="2"/>
        <charset val="204"/>
      </rPr>
      <t>02</t>
    </r>
  </si>
  <si>
    <r>
      <t xml:space="preserve">74740 </t>
    </r>
    <r>
      <rPr>
        <sz val="13"/>
        <color rgb="FFF79646"/>
        <rFont val="Segoe UI"/>
        <family val="2"/>
        <charset val="204"/>
      </rPr>
      <t>04</t>
    </r>
  </si>
  <si>
    <r>
      <t xml:space="preserve">74740 </t>
    </r>
    <r>
      <rPr>
        <sz val="13"/>
        <color rgb="FF3C8C8A"/>
        <rFont val="Segoe UI"/>
        <family val="2"/>
        <charset val="204"/>
      </rPr>
      <t>05</t>
    </r>
  </si>
  <si>
    <r>
      <t xml:space="preserve">74740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</si>
  <si>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</si>
  <si>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S8 </t>
    </r>
    <r>
      <rPr>
        <sz val="12"/>
        <rFont val="Segoe UI"/>
        <family val="2"/>
        <charset val="204"/>
      </rPr>
      <t>Zn</t>
    </r>
  </si>
  <si>
    <r>
      <t xml:space="preserve">SP </t>
    </r>
    <r>
      <rPr>
        <sz val="12"/>
        <rFont val="Segoe UI"/>
        <family val="2"/>
        <charset val="204"/>
      </rPr>
      <t>Zn</t>
    </r>
  </si>
  <si>
    <r>
      <t xml:space="preserve">SP-S </t>
    </r>
    <r>
      <rPr>
        <sz val="12"/>
        <rFont val="Segoe UI"/>
        <family val="2"/>
        <charset val="204"/>
      </rPr>
      <t>Zn</t>
    </r>
  </si>
  <si>
    <r>
      <t xml:space="preserve">SPU </t>
    </r>
    <r>
      <rPr>
        <sz val="12"/>
        <rFont val="Segoe UI"/>
        <family val="2"/>
        <charset val="204"/>
      </rPr>
      <t>Zn</t>
    </r>
  </si>
  <si>
    <r>
      <t xml:space="preserve">SPU-S </t>
    </r>
    <r>
      <rPr>
        <sz val="12"/>
        <rFont val="Segoe UI"/>
        <family val="2"/>
        <charset val="204"/>
      </rPr>
      <t>Zn</t>
    </r>
  </si>
  <si>
    <r>
      <t xml:space="preserve">SPP </t>
    </r>
    <r>
      <rPr>
        <sz val="12"/>
        <rFont val="Segoe UI"/>
        <family val="2"/>
        <charset val="204"/>
      </rPr>
      <t>Zn</t>
    </r>
  </si>
  <si>
    <r>
      <t xml:space="preserve">SPP-S </t>
    </r>
    <r>
      <rPr>
        <sz val="12"/>
        <rFont val="Segoe UI"/>
        <family val="2"/>
        <charset val="204"/>
      </rPr>
      <t>Zn</t>
    </r>
  </si>
  <si>
    <r>
      <t xml:space="preserve">SPPU </t>
    </r>
    <r>
      <rPr>
        <sz val="12"/>
        <rFont val="Segoe UI"/>
        <family val="2"/>
        <charset val="204"/>
      </rPr>
      <t>Zn</t>
    </r>
  </si>
  <si>
    <r>
      <t xml:space="preserve">SPPU-S </t>
    </r>
    <r>
      <rPr>
        <sz val="12"/>
        <rFont val="Segoe UI"/>
        <family val="2"/>
        <charset val="204"/>
      </rPr>
      <t>Zn</t>
    </r>
  </si>
  <si>
    <r>
      <t xml:space="preserve">74772 </t>
    </r>
    <r>
      <rPr>
        <sz val="13"/>
        <color rgb="FF00B0F0"/>
        <rFont val="Segoe UI"/>
        <family val="2"/>
        <charset val="204"/>
      </rPr>
      <t>01</t>
    </r>
  </si>
  <si>
    <r>
      <t xml:space="preserve">74772 </t>
    </r>
    <r>
      <rPr>
        <sz val="13"/>
        <color rgb="FFC0504D"/>
        <rFont val="Segoe UI"/>
        <family val="2"/>
        <charset val="204"/>
      </rPr>
      <t>02</t>
    </r>
  </si>
  <si>
    <r>
      <t xml:space="preserve">74772 </t>
    </r>
    <r>
      <rPr>
        <sz val="13"/>
        <color rgb="FFF79646"/>
        <rFont val="Segoe UI"/>
        <family val="2"/>
        <charset val="204"/>
      </rPr>
      <t>04</t>
    </r>
  </si>
  <si>
    <r>
      <t xml:space="preserve">74772 </t>
    </r>
    <r>
      <rPr>
        <sz val="13"/>
        <color rgb="FF3C8C8A"/>
        <rFont val="Segoe UI"/>
        <family val="2"/>
        <charset val="204"/>
      </rPr>
      <t>05</t>
    </r>
  </si>
  <si>
    <r>
      <t xml:space="preserve">74772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</si>
  <si>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 </t>
    </r>
    <r>
      <rPr>
        <sz val="12"/>
        <rFont val="Segoe UI"/>
        <family val="2"/>
        <charset val="204"/>
      </rPr>
      <t>Zn</t>
    </r>
  </si>
  <si>
    <t>SL  Cu</t>
  </si>
  <si>
    <t>SL  Mi</t>
  </si>
  <si>
    <t>SL  Ni</t>
  </si>
  <si>
    <t>SL  HZn</t>
  </si>
  <si>
    <r>
      <t xml:space="preserve">74760 </t>
    </r>
    <r>
      <rPr>
        <sz val="13"/>
        <color rgb="FF00B0F0"/>
        <rFont val="Segoe UI"/>
        <family val="2"/>
        <charset val="204"/>
      </rPr>
      <t>01</t>
    </r>
  </si>
  <si>
    <r>
      <t xml:space="preserve">74760 </t>
    </r>
    <r>
      <rPr>
        <sz val="13"/>
        <color rgb="FFC0504D"/>
        <rFont val="Segoe UI"/>
        <family val="2"/>
        <charset val="204"/>
      </rPr>
      <t>02</t>
    </r>
  </si>
  <si>
    <r>
      <t xml:space="preserve">74760 </t>
    </r>
    <r>
      <rPr>
        <sz val="13"/>
        <color rgb="FFF79646"/>
        <rFont val="Segoe UI"/>
        <family val="2"/>
        <charset val="204"/>
      </rPr>
      <t>04</t>
    </r>
  </si>
  <si>
    <r>
      <t xml:space="preserve">74760 </t>
    </r>
    <r>
      <rPr>
        <sz val="13"/>
        <color rgb="FF3C8C8A"/>
        <rFont val="Segoe UI"/>
        <family val="2"/>
        <charset val="204"/>
      </rPr>
      <t>05</t>
    </r>
  </si>
  <si>
    <r>
      <t xml:space="preserve">74760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</si>
  <si>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74760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</si>
  <si>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74760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</si>
  <si>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74773 </t>
    </r>
    <r>
      <rPr>
        <sz val="13"/>
        <color rgb="FF00B0F0"/>
        <rFont val="Segoe UI"/>
        <family val="2"/>
        <charset val="204"/>
      </rPr>
      <t>01</t>
    </r>
  </si>
  <si>
    <r>
      <t xml:space="preserve">74773 </t>
    </r>
    <r>
      <rPr>
        <sz val="13"/>
        <color rgb="FFC0504D"/>
        <rFont val="Segoe UI"/>
        <family val="2"/>
        <charset val="204"/>
      </rPr>
      <t>02</t>
    </r>
  </si>
  <si>
    <r>
      <t xml:space="preserve">74773 </t>
    </r>
    <r>
      <rPr>
        <sz val="13"/>
        <color rgb="FFF79646"/>
        <rFont val="Segoe UI"/>
        <family val="2"/>
        <charset val="204"/>
      </rPr>
      <t>04</t>
    </r>
  </si>
  <si>
    <r>
      <t xml:space="preserve">74773 </t>
    </r>
    <r>
      <rPr>
        <sz val="13"/>
        <color rgb="FF3C8C8A"/>
        <rFont val="Segoe UI"/>
        <family val="2"/>
        <charset val="204"/>
      </rPr>
      <t>05</t>
    </r>
  </si>
  <si>
    <r>
      <t xml:space="preserve">74773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</si>
  <si>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74773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</si>
  <si>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SLU </t>
    </r>
    <r>
      <rPr>
        <sz val="12"/>
        <rFont val="Segoe UI"/>
        <family val="2"/>
        <charset val="204"/>
      </rPr>
      <t>Zn</t>
    </r>
  </si>
  <si>
    <r>
      <t xml:space="preserve">75003 </t>
    </r>
    <r>
      <rPr>
        <sz val="13"/>
        <color rgb="FF00B0F0"/>
        <rFont val="Segoe UI"/>
        <family val="2"/>
        <charset val="204"/>
      </rPr>
      <t>01</t>
    </r>
  </si>
  <si>
    <r>
      <t xml:space="preserve">75003 </t>
    </r>
    <r>
      <rPr>
        <sz val="13"/>
        <color rgb="FFF79646"/>
        <rFont val="Segoe UI"/>
        <family val="2"/>
        <charset val="204"/>
      </rPr>
      <t>04</t>
    </r>
  </si>
  <si>
    <r>
      <t xml:space="preserve">75003 </t>
    </r>
    <r>
      <rPr>
        <sz val="13"/>
        <color rgb="FF3C8C8A"/>
        <rFont val="Segoe UI"/>
        <family val="2"/>
        <charset val="204"/>
      </rPr>
      <t>05</t>
    </r>
  </si>
  <si>
    <r>
      <t xml:space="preserve">75003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</si>
  <si>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75004 </t>
    </r>
    <r>
      <rPr>
        <sz val="13"/>
        <color rgb="FF00B0F0"/>
        <rFont val="Segoe UI"/>
        <family val="2"/>
        <charset val="204"/>
      </rPr>
      <t>01</t>
    </r>
  </si>
  <si>
    <r>
      <t xml:space="preserve">75004 </t>
    </r>
    <r>
      <rPr>
        <sz val="13"/>
        <color rgb="FFF79646"/>
        <rFont val="Segoe UI"/>
        <family val="2"/>
        <charset val="204"/>
      </rPr>
      <t>04</t>
    </r>
  </si>
  <si>
    <r>
      <t xml:space="preserve">75004 </t>
    </r>
    <r>
      <rPr>
        <sz val="13"/>
        <color rgb="FF3C8C8A"/>
        <rFont val="Segoe UI"/>
        <family val="2"/>
        <charset val="204"/>
      </rPr>
      <t>05</t>
    </r>
  </si>
  <si>
    <r>
      <t xml:space="preserve">75004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</si>
  <si>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75006 </t>
    </r>
    <r>
      <rPr>
        <sz val="13"/>
        <color rgb="FF00B0F0"/>
        <rFont val="Segoe UI"/>
        <family val="2"/>
        <charset val="204"/>
      </rPr>
      <t>01</t>
    </r>
  </si>
  <si>
    <r>
      <t xml:space="preserve">75006 </t>
    </r>
    <r>
      <rPr>
        <sz val="13"/>
        <color rgb="FFF79646"/>
        <rFont val="Segoe UI"/>
        <family val="2"/>
        <charset val="204"/>
      </rPr>
      <t>04</t>
    </r>
  </si>
  <si>
    <r>
      <t xml:space="preserve">75006 </t>
    </r>
    <r>
      <rPr>
        <sz val="13"/>
        <color rgb="FF3C8C8A"/>
        <rFont val="Segoe UI"/>
        <family val="2"/>
        <charset val="204"/>
      </rPr>
      <t>05</t>
    </r>
  </si>
  <si>
    <r>
      <t xml:space="preserve">75006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</si>
  <si>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75007 </t>
    </r>
    <r>
      <rPr>
        <sz val="13"/>
        <color rgb="FF00B0F0"/>
        <rFont val="Segoe UI"/>
        <family val="2"/>
        <charset val="204"/>
      </rPr>
      <t>01</t>
    </r>
  </si>
  <si>
    <r>
      <t xml:space="preserve">75007 </t>
    </r>
    <r>
      <rPr>
        <sz val="13"/>
        <color rgb="FFF79646"/>
        <rFont val="Segoe UI"/>
        <family val="2"/>
        <charset val="204"/>
      </rPr>
      <t>04</t>
    </r>
  </si>
  <si>
    <r>
      <t xml:space="preserve">75007 </t>
    </r>
    <r>
      <rPr>
        <sz val="13"/>
        <color rgb="FF3C8C8A"/>
        <rFont val="Segoe UI"/>
        <family val="2"/>
        <charset val="204"/>
      </rPr>
      <t>05</t>
    </r>
  </si>
  <si>
    <r>
      <t xml:space="preserve">75007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</si>
  <si>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75009 </t>
    </r>
    <r>
      <rPr>
        <sz val="13"/>
        <color rgb="FF00B0F0"/>
        <rFont val="Segoe UI"/>
        <family val="2"/>
        <charset val="204"/>
      </rPr>
      <t>01</t>
    </r>
  </si>
  <si>
    <r>
      <t xml:space="preserve">75009 </t>
    </r>
    <r>
      <rPr>
        <sz val="13"/>
        <color rgb="FFF79646"/>
        <rFont val="Segoe UI"/>
        <family val="2"/>
        <charset val="204"/>
      </rPr>
      <t>04</t>
    </r>
  </si>
  <si>
    <r>
      <t xml:space="preserve">75009 </t>
    </r>
    <r>
      <rPr>
        <sz val="13"/>
        <color rgb="FF3C8C8A"/>
        <rFont val="Segoe UI"/>
        <family val="2"/>
        <charset val="204"/>
      </rPr>
      <t>05</t>
    </r>
  </si>
  <si>
    <r>
      <t xml:space="preserve">75009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</si>
  <si>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KSR-30 </t>
    </r>
    <r>
      <rPr>
        <sz val="12"/>
        <rFont val="Segoe UI"/>
        <family val="2"/>
        <charset val="204"/>
      </rPr>
      <t>Zn</t>
    </r>
  </si>
  <si>
    <r>
      <t xml:space="preserve">KSR-45 </t>
    </r>
    <r>
      <rPr>
        <sz val="12"/>
        <rFont val="Segoe UI"/>
        <family val="2"/>
        <charset val="204"/>
      </rPr>
      <t>Zn</t>
    </r>
  </si>
  <si>
    <r>
      <t xml:space="preserve">KSR-60 </t>
    </r>
    <r>
      <rPr>
        <sz val="12"/>
        <rFont val="Segoe UI"/>
        <family val="2"/>
        <charset val="204"/>
      </rPr>
      <t>Zn</t>
    </r>
  </si>
  <si>
    <r>
      <t xml:space="preserve">KSR-75 </t>
    </r>
    <r>
      <rPr>
        <sz val="12"/>
        <rFont val="Segoe UI"/>
        <family val="2"/>
        <charset val="204"/>
      </rPr>
      <t>Zn</t>
    </r>
  </si>
  <si>
    <r>
      <t xml:space="preserve">KSR-90 </t>
    </r>
    <r>
      <rPr>
        <sz val="12"/>
        <rFont val="Segoe UI"/>
        <family val="2"/>
        <charset val="204"/>
      </rPr>
      <t>Zn</t>
    </r>
  </si>
  <si>
    <r>
      <t xml:space="preserve">75103 </t>
    </r>
    <r>
      <rPr>
        <sz val="13"/>
        <color rgb="FF00B0F0"/>
        <rFont val="Segoe UI"/>
        <family val="2"/>
        <charset val="204"/>
      </rPr>
      <t>01</t>
    </r>
  </si>
  <si>
    <r>
      <t xml:space="preserve">75103 </t>
    </r>
    <r>
      <rPr>
        <sz val="13"/>
        <color rgb="FFF79646"/>
        <rFont val="Segoe UI"/>
        <family val="2"/>
        <charset val="204"/>
      </rPr>
      <t>04</t>
    </r>
  </si>
  <si>
    <r>
      <t xml:space="preserve">75103 </t>
    </r>
    <r>
      <rPr>
        <sz val="13"/>
        <color rgb="FF3C8C8A"/>
        <rFont val="Segoe UI"/>
        <family val="2"/>
        <charset val="204"/>
      </rPr>
      <t>05</t>
    </r>
  </si>
  <si>
    <r>
      <t xml:space="preserve">75103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</si>
  <si>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75104 </t>
    </r>
    <r>
      <rPr>
        <sz val="13"/>
        <color rgb="FF00B0F0"/>
        <rFont val="Segoe UI"/>
        <family val="2"/>
        <charset val="204"/>
      </rPr>
      <t>01</t>
    </r>
  </si>
  <si>
    <r>
      <t xml:space="preserve">75104 </t>
    </r>
    <r>
      <rPr>
        <sz val="13"/>
        <color rgb="FFF79646"/>
        <rFont val="Segoe UI"/>
        <family val="2"/>
        <charset val="204"/>
      </rPr>
      <t>04</t>
    </r>
  </si>
  <si>
    <r>
      <t xml:space="preserve">75104 </t>
    </r>
    <r>
      <rPr>
        <sz val="13"/>
        <color rgb="FF3C8C8A"/>
        <rFont val="Segoe UI"/>
        <family val="2"/>
        <charset val="204"/>
      </rPr>
      <t>05</t>
    </r>
  </si>
  <si>
    <r>
      <t xml:space="preserve">75104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</si>
  <si>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75106 </t>
    </r>
    <r>
      <rPr>
        <sz val="13"/>
        <color rgb="FF00B0F0"/>
        <rFont val="Segoe UI"/>
        <family val="2"/>
        <charset val="204"/>
      </rPr>
      <t>01</t>
    </r>
  </si>
  <si>
    <r>
      <t xml:space="preserve">75106 </t>
    </r>
    <r>
      <rPr>
        <sz val="13"/>
        <color rgb="FFF79646"/>
        <rFont val="Segoe UI"/>
        <family val="2"/>
        <charset val="204"/>
      </rPr>
      <t>04</t>
    </r>
  </si>
  <si>
    <r>
      <t xml:space="preserve">75106 </t>
    </r>
    <r>
      <rPr>
        <sz val="13"/>
        <color rgb="FF3C8C8A"/>
        <rFont val="Segoe UI"/>
        <family val="2"/>
        <charset val="204"/>
      </rPr>
      <t>05</t>
    </r>
  </si>
  <si>
    <r>
      <t xml:space="preserve">75106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</si>
  <si>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75107 </t>
    </r>
    <r>
      <rPr>
        <sz val="13"/>
        <color rgb="FF00B0F0"/>
        <rFont val="Segoe UI"/>
        <family val="2"/>
        <charset val="204"/>
      </rPr>
      <t>01</t>
    </r>
  </si>
  <si>
    <r>
      <t xml:space="preserve">75107 </t>
    </r>
    <r>
      <rPr>
        <sz val="13"/>
        <color rgb="FFF79646"/>
        <rFont val="Segoe UI"/>
        <family val="2"/>
        <charset val="204"/>
      </rPr>
      <t>04</t>
    </r>
  </si>
  <si>
    <r>
      <t xml:space="preserve">75107 </t>
    </r>
    <r>
      <rPr>
        <sz val="13"/>
        <color rgb="FF3C8C8A"/>
        <rFont val="Segoe UI"/>
        <family val="2"/>
        <charset val="204"/>
      </rPr>
      <t>05</t>
    </r>
  </si>
  <si>
    <r>
      <t xml:space="preserve">75107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</si>
  <si>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75109 </t>
    </r>
    <r>
      <rPr>
        <sz val="13"/>
        <color rgb="FF00B0F0"/>
        <rFont val="Segoe UI"/>
        <family val="2"/>
        <charset val="204"/>
      </rPr>
      <t>01</t>
    </r>
  </si>
  <si>
    <r>
      <t xml:space="preserve">75109 </t>
    </r>
    <r>
      <rPr>
        <sz val="13"/>
        <color rgb="FFF79646"/>
        <rFont val="Segoe UI"/>
        <family val="2"/>
        <charset val="204"/>
      </rPr>
      <t>04</t>
    </r>
  </si>
  <si>
    <r>
      <t xml:space="preserve">75109 </t>
    </r>
    <r>
      <rPr>
        <sz val="13"/>
        <color rgb="FF3C8C8A"/>
        <rFont val="Segoe UI"/>
        <family val="2"/>
        <charset val="204"/>
      </rPr>
      <t>05</t>
    </r>
  </si>
  <si>
    <r>
      <t xml:space="preserve">75109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</si>
  <si>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KSZ-30 </t>
    </r>
    <r>
      <rPr>
        <sz val="12"/>
        <rFont val="Segoe UI"/>
        <family val="2"/>
        <charset val="204"/>
      </rPr>
      <t>Zn</t>
    </r>
  </si>
  <si>
    <r>
      <t xml:space="preserve">KSZ-45 </t>
    </r>
    <r>
      <rPr>
        <sz val="12"/>
        <rFont val="Segoe UI"/>
        <family val="2"/>
        <charset val="204"/>
      </rPr>
      <t>Zn</t>
    </r>
  </si>
  <si>
    <r>
      <t xml:space="preserve">KSZ-60 </t>
    </r>
    <r>
      <rPr>
        <sz val="12"/>
        <rFont val="Segoe UI"/>
        <family val="2"/>
        <charset val="204"/>
      </rPr>
      <t>Zn</t>
    </r>
  </si>
  <si>
    <r>
      <t xml:space="preserve">KSZ-75 </t>
    </r>
    <r>
      <rPr>
        <sz val="12"/>
        <rFont val="Segoe UI"/>
        <family val="2"/>
        <charset val="204"/>
      </rPr>
      <t>Zn</t>
    </r>
  </si>
  <si>
    <r>
      <t xml:space="preserve">KSZ-90 </t>
    </r>
    <r>
      <rPr>
        <sz val="12"/>
        <rFont val="Segoe UI"/>
        <family val="2"/>
        <charset val="204"/>
      </rPr>
      <t>Zn</t>
    </r>
  </si>
  <si>
    <r>
      <t xml:space="preserve">75200 </t>
    </r>
    <r>
      <rPr>
        <sz val="13"/>
        <color rgb="FF00B0F0"/>
        <rFont val="Segoe UI"/>
        <family val="2"/>
        <charset val="204"/>
      </rPr>
      <t>01</t>
    </r>
  </si>
  <si>
    <r>
      <t xml:space="preserve">75200 </t>
    </r>
    <r>
      <rPr>
        <sz val="13"/>
        <color rgb="FFF79646"/>
        <rFont val="Segoe UI"/>
        <family val="2"/>
        <charset val="204"/>
      </rPr>
      <t>04</t>
    </r>
  </si>
  <si>
    <r>
      <t xml:space="preserve">75200 </t>
    </r>
    <r>
      <rPr>
        <sz val="13"/>
        <color rgb="FF3C8C8A"/>
        <rFont val="Segoe UI"/>
        <family val="2"/>
        <charset val="204"/>
      </rPr>
      <t>05</t>
    </r>
  </si>
  <si>
    <r>
      <t xml:space="preserve">75200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</si>
  <si>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75216 </t>
    </r>
    <r>
      <rPr>
        <sz val="13"/>
        <color rgb="FF00B0F0"/>
        <rFont val="Segoe UI"/>
        <family val="2"/>
        <charset val="204"/>
      </rPr>
      <t>01</t>
    </r>
  </si>
  <si>
    <r>
      <t xml:space="preserve">75216 </t>
    </r>
    <r>
      <rPr>
        <sz val="13"/>
        <color rgb="FFF79646"/>
        <rFont val="Segoe UI"/>
        <family val="2"/>
        <charset val="204"/>
      </rPr>
      <t>04</t>
    </r>
  </si>
  <si>
    <r>
      <t xml:space="preserve">75216 </t>
    </r>
    <r>
      <rPr>
        <sz val="13"/>
        <color rgb="FF3C8C8A"/>
        <rFont val="Segoe UI"/>
        <family val="2"/>
        <charset val="204"/>
      </rPr>
      <t>05</t>
    </r>
  </si>
  <si>
    <r>
      <t xml:space="preserve">75216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</si>
  <si>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SR-A </t>
    </r>
    <r>
      <rPr>
        <sz val="12"/>
        <rFont val="Segoe UI"/>
        <family val="2"/>
        <charset val="204"/>
      </rPr>
      <t>Zn</t>
    </r>
  </si>
  <si>
    <r>
      <t xml:space="preserve">SR </t>
    </r>
    <r>
      <rPr>
        <sz val="12"/>
        <rFont val="Segoe UI"/>
        <family val="2"/>
        <charset val="204"/>
      </rPr>
      <t>Zn</t>
    </r>
  </si>
  <si>
    <t>SR Mi</t>
  </si>
  <si>
    <r>
      <t xml:space="preserve">FR </t>
    </r>
    <r>
      <rPr>
        <sz val="12"/>
        <rFont val="Segoe UI"/>
        <family val="2"/>
        <charset val="204"/>
      </rPr>
      <t>Zn</t>
    </r>
  </si>
  <si>
    <r>
      <t xml:space="preserve">FR-S </t>
    </r>
    <r>
      <rPr>
        <sz val="12"/>
        <rFont val="Segoe UI"/>
        <family val="2"/>
        <charset val="204"/>
      </rPr>
      <t>Zn</t>
    </r>
  </si>
  <si>
    <r>
      <t xml:space="preserve">75221 </t>
    </r>
    <r>
      <rPr>
        <sz val="13"/>
        <color rgb="FF00B0F0"/>
        <rFont val="Segoe UI"/>
        <family val="2"/>
        <charset val="204"/>
      </rPr>
      <t>01</t>
    </r>
  </si>
  <si>
    <r>
      <t xml:space="preserve">75221 </t>
    </r>
    <r>
      <rPr>
        <sz val="13"/>
        <color rgb="FFF79646"/>
        <rFont val="Segoe UI"/>
        <family val="2"/>
        <charset val="204"/>
      </rPr>
      <t>04</t>
    </r>
  </si>
  <si>
    <r>
      <t xml:space="preserve">75225 </t>
    </r>
    <r>
      <rPr>
        <sz val="13"/>
        <color rgb="FF00B0F0"/>
        <rFont val="Segoe UI"/>
        <family val="2"/>
        <charset val="204"/>
      </rPr>
      <t>01</t>
    </r>
  </si>
  <si>
    <r>
      <t xml:space="preserve">75225 </t>
    </r>
    <r>
      <rPr>
        <sz val="13"/>
        <color rgb="FFF79646"/>
        <rFont val="Segoe UI"/>
        <family val="2"/>
        <charset val="204"/>
      </rPr>
      <t>04</t>
    </r>
  </si>
  <si>
    <r>
      <t xml:space="preserve">BR </t>
    </r>
    <r>
      <rPr>
        <sz val="12"/>
        <rFont val="Segoe UI"/>
        <family val="2"/>
        <charset val="204"/>
      </rPr>
      <t>Zn</t>
    </r>
  </si>
  <si>
    <r>
      <t xml:space="preserve">75231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</si>
  <si>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</si>
  <si>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F79646"/>
        <rFont val="Segoe UI"/>
        <family val="2"/>
        <charset val="204"/>
      </rPr>
      <t>04</t>
    </r>
  </si>
  <si>
    <r>
      <t xml:space="preserve">GR </t>
    </r>
    <r>
      <rPr>
        <sz val="12"/>
        <rFont val="Segoe UI"/>
        <family val="2"/>
        <charset val="204"/>
      </rPr>
      <t>Zn</t>
    </r>
  </si>
  <si>
    <r>
      <t xml:space="preserve">75245 </t>
    </r>
    <r>
      <rPr>
        <sz val="13"/>
        <color rgb="FF00B0F0"/>
        <rFont val="Segoe UI"/>
        <family val="2"/>
        <charset val="204"/>
      </rPr>
      <t>01</t>
    </r>
  </si>
  <si>
    <r>
      <t xml:space="preserve">75245 </t>
    </r>
    <r>
      <rPr>
        <sz val="13"/>
        <color rgb="FFF79646"/>
        <rFont val="Segoe UI"/>
        <family val="2"/>
        <charset val="204"/>
      </rPr>
      <t>04</t>
    </r>
  </si>
  <si>
    <r>
      <t xml:space="preserve">75245 </t>
    </r>
    <r>
      <rPr>
        <sz val="13"/>
        <color rgb="FF3C8C8A"/>
        <rFont val="Segoe UI"/>
        <family val="2"/>
        <charset val="204"/>
      </rPr>
      <t>05</t>
    </r>
  </si>
  <si>
    <r>
      <t xml:space="preserve">75245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</si>
  <si>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GR-MAX </t>
    </r>
    <r>
      <rPr>
        <sz val="12"/>
        <rFont val="Segoe UI"/>
        <family val="2"/>
        <charset val="204"/>
      </rPr>
      <t>Zn</t>
    </r>
  </si>
  <si>
    <t>GR-MAX Mi</t>
  </si>
  <si>
    <t>GR-MAX Ni</t>
  </si>
  <si>
    <t>GR-MAX HZn</t>
  </si>
  <si>
    <t>GR-MAX Zn</t>
  </si>
  <si>
    <r>
      <t xml:space="preserve">75251 </t>
    </r>
    <r>
      <rPr>
        <sz val="13"/>
        <color rgb="FF00B0F0"/>
        <rFont val="Segoe UI"/>
        <family val="2"/>
        <charset val="204"/>
      </rPr>
      <t>01</t>
    </r>
  </si>
  <si>
    <r>
      <t xml:space="preserve">75251 </t>
    </r>
    <r>
      <rPr>
        <sz val="13"/>
        <color rgb="FFF79646"/>
        <rFont val="Segoe UI"/>
        <family val="2"/>
        <charset val="204"/>
      </rPr>
      <t>04</t>
    </r>
  </si>
  <si>
    <r>
      <t xml:space="preserve">NR </t>
    </r>
    <r>
      <rPr>
        <sz val="12"/>
        <rFont val="Segoe UI"/>
        <family val="2"/>
        <charset val="204"/>
      </rPr>
      <t>Zn</t>
    </r>
  </si>
  <si>
    <r>
      <t xml:space="preserve">SZ-A </t>
    </r>
    <r>
      <rPr>
        <sz val="12"/>
        <rFont val="Segoe UI"/>
        <family val="2"/>
        <charset val="204"/>
      </rPr>
      <t>Zn</t>
    </r>
  </si>
  <si>
    <r>
      <t xml:space="preserve">SZ </t>
    </r>
    <r>
      <rPr>
        <sz val="12"/>
        <rFont val="Segoe UI"/>
        <family val="2"/>
        <charset val="204"/>
      </rPr>
      <t>Zn</t>
    </r>
  </si>
  <si>
    <r>
      <t xml:space="preserve">75400 </t>
    </r>
    <r>
      <rPr>
        <sz val="13"/>
        <color rgb="FF00B0F0"/>
        <rFont val="Segoe UI"/>
        <family val="2"/>
        <charset val="204"/>
      </rPr>
      <t>01</t>
    </r>
  </si>
  <si>
    <r>
      <t xml:space="preserve">75400 </t>
    </r>
    <r>
      <rPr>
        <sz val="13"/>
        <color rgb="FFF79646"/>
        <rFont val="Segoe UI"/>
        <family val="2"/>
        <charset val="204"/>
      </rPr>
      <t>04</t>
    </r>
  </si>
  <si>
    <r>
      <t xml:space="preserve">75400 </t>
    </r>
    <r>
      <rPr>
        <sz val="13"/>
        <color rgb="FF3C8C8A"/>
        <rFont val="Segoe UI"/>
        <family val="2"/>
        <charset val="204"/>
      </rPr>
      <t>05</t>
    </r>
  </si>
  <si>
    <r>
      <t xml:space="preserve">75400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</si>
  <si>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75420 </t>
    </r>
    <r>
      <rPr>
        <sz val="13"/>
        <color rgb="FF00B0F0"/>
        <rFont val="Segoe UI"/>
        <family val="2"/>
        <charset val="204"/>
      </rPr>
      <t>01</t>
    </r>
  </si>
  <si>
    <r>
      <t xml:space="preserve">75420 </t>
    </r>
    <r>
      <rPr>
        <sz val="13"/>
        <color rgb="FFF79646"/>
        <rFont val="Segoe UI"/>
        <family val="2"/>
        <charset val="204"/>
      </rPr>
      <t>04</t>
    </r>
  </si>
  <si>
    <r>
      <t xml:space="preserve">75420 </t>
    </r>
    <r>
      <rPr>
        <sz val="13"/>
        <color rgb="FF3C8C8A"/>
        <rFont val="Segoe UI"/>
        <family val="2"/>
        <charset val="204"/>
      </rPr>
      <t>05</t>
    </r>
  </si>
  <si>
    <r>
      <t xml:space="preserve">75420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</si>
  <si>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BZ </t>
    </r>
    <r>
      <rPr>
        <sz val="12"/>
        <rFont val="Segoe UI"/>
        <family val="2"/>
        <charset val="204"/>
      </rPr>
      <t>Zn</t>
    </r>
  </si>
  <si>
    <r>
      <t xml:space="preserve">75431 </t>
    </r>
    <r>
      <rPr>
        <sz val="13"/>
        <color rgb="FF00B0F0"/>
        <rFont val="Segoe UI"/>
        <family val="2"/>
        <charset val="204"/>
      </rPr>
      <t>01</t>
    </r>
  </si>
  <si>
    <r>
      <t xml:space="preserve">BZK </t>
    </r>
    <r>
      <rPr>
        <sz val="12"/>
        <rFont val="Segoe UI"/>
        <family val="2"/>
        <charset val="204"/>
      </rPr>
      <t>Zn</t>
    </r>
  </si>
  <si>
    <r>
      <t xml:space="preserve">75434 </t>
    </r>
    <r>
      <rPr>
        <sz val="13"/>
        <color rgb="FF00B0F0"/>
        <rFont val="Segoe UI"/>
        <family val="2"/>
        <charset val="204"/>
      </rPr>
      <t>01</t>
    </r>
  </si>
  <si>
    <r>
      <t xml:space="preserve">NZ </t>
    </r>
    <r>
      <rPr>
        <sz val="12"/>
        <rFont val="Segoe UI"/>
        <family val="2"/>
        <charset val="204"/>
      </rPr>
      <t>Zn</t>
    </r>
  </si>
  <si>
    <r>
      <t xml:space="preserve">75451 </t>
    </r>
    <r>
      <rPr>
        <sz val="13"/>
        <color rgb="FF00B0F0"/>
        <rFont val="Segoe UI"/>
        <family val="2"/>
        <charset val="204"/>
      </rPr>
      <t>01</t>
    </r>
  </si>
  <si>
    <r>
      <t xml:space="preserve">75451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</si>
  <si>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00B0F0"/>
        <rFont val="Segoe UI"/>
        <family val="2"/>
        <charset val="204"/>
      </rPr>
      <t>01</t>
    </r>
  </si>
  <si>
    <r>
      <t xml:space="preserve">75461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</si>
  <si>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3C8C8A"/>
        <rFont val="Segoe UI"/>
        <family val="2"/>
        <charset val="204"/>
      </rPr>
      <t>05</t>
    </r>
  </si>
  <si>
    <r>
      <t xml:space="preserve">75461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</si>
  <si>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75465 </t>
    </r>
    <r>
      <rPr>
        <sz val="13"/>
        <color rgb="FF00B0F0"/>
        <rFont val="Segoe UI"/>
        <family val="2"/>
        <charset val="204"/>
      </rPr>
      <t>01</t>
    </r>
  </si>
  <si>
    <r>
      <t xml:space="preserve">75465 </t>
    </r>
    <r>
      <rPr>
        <sz val="13"/>
        <color rgb="FFF79646"/>
        <rFont val="Segoe UI"/>
        <family val="2"/>
        <charset val="204"/>
      </rPr>
      <t>04</t>
    </r>
  </si>
  <si>
    <r>
      <t xml:space="preserve">75465 </t>
    </r>
    <r>
      <rPr>
        <sz val="13"/>
        <color rgb="FF3C8C8A"/>
        <rFont val="Segoe UI"/>
        <family val="2"/>
        <charset val="204"/>
      </rPr>
      <t>05</t>
    </r>
  </si>
  <si>
    <r>
      <t xml:space="preserve">75465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</si>
  <si>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SGR </t>
    </r>
    <r>
      <rPr>
        <sz val="12"/>
        <rFont val="Segoe UI"/>
        <family val="2"/>
        <charset val="204"/>
      </rPr>
      <t>Zn</t>
    </r>
  </si>
  <si>
    <r>
      <t xml:space="preserve">SGZ </t>
    </r>
    <r>
      <rPr>
        <sz val="12"/>
        <rFont val="Segoe UI"/>
        <family val="2"/>
        <charset val="204"/>
      </rPr>
      <t>Zn</t>
    </r>
  </si>
  <si>
    <t>75600 09</t>
  </si>
  <si>
    <r>
      <t xml:space="preserve">BZ SDS </t>
    </r>
    <r>
      <rPr>
        <sz val="12"/>
        <rFont val="Segoe UI"/>
        <family val="2"/>
        <charset val="204"/>
      </rPr>
      <t>Zn</t>
    </r>
  </si>
  <si>
    <t>75605 09</t>
  </si>
  <si>
    <r>
      <t xml:space="preserve">BZA SDS </t>
    </r>
    <r>
      <rPr>
        <sz val="12"/>
        <rFont val="Segoe UI"/>
        <family val="2"/>
        <charset val="204"/>
      </rPr>
      <t>Zn</t>
    </r>
  </si>
  <si>
    <t>75800 09</t>
  </si>
  <si>
    <r>
      <t xml:space="preserve">BR SDS </t>
    </r>
    <r>
      <rPr>
        <sz val="12"/>
        <rFont val="Segoe UI"/>
        <family val="2"/>
        <charset val="204"/>
      </rPr>
      <t>Zn</t>
    </r>
  </si>
  <si>
    <r>
      <t xml:space="preserve">75905 </t>
    </r>
    <r>
      <rPr>
        <sz val="13"/>
        <color rgb="FF00B0F0"/>
        <rFont val="Segoe UI"/>
        <family val="2"/>
        <charset val="204"/>
      </rPr>
      <t>01</t>
    </r>
  </si>
  <si>
    <r>
      <t xml:space="preserve">75905 </t>
    </r>
    <r>
      <rPr>
        <sz val="13"/>
        <color rgb="FFC0504D"/>
        <rFont val="Segoe UI"/>
        <family val="2"/>
        <charset val="204"/>
      </rPr>
      <t>02</t>
    </r>
  </si>
  <si>
    <r>
      <t xml:space="preserve">75905 </t>
    </r>
    <r>
      <rPr>
        <sz val="13"/>
        <color rgb="FFF79646"/>
        <rFont val="Segoe UI"/>
        <family val="2"/>
        <charset val="204"/>
      </rPr>
      <t>04</t>
    </r>
  </si>
  <si>
    <r>
      <t xml:space="preserve">75905 </t>
    </r>
    <r>
      <rPr>
        <sz val="13"/>
        <color rgb="FF3C8C8A"/>
        <rFont val="Segoe UI"/>
        <family val="2"/>
        <charset val="204"/>
      </rPr>
      <t>05</t>
    </r>
  </si>
  <si>
    <r>
      <t xml:space="preserve">75905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</si>
  <si>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SA </t>
    </r>
    <r>
      <rPr>
        <sz val="12"/>
        <rFont val="Segoe UI"/>
        <family val="2"/>
        <charset val="204"/>
      </rPr>
      <t>Zn</t>
    </r>
  </si>
  <si>
    <r>
      <t xml:space="preserve">75921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</si>
  <si>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75921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</si>
  <si>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</si>
  <si>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75922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</si>
  <si>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</si>
  <si>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75923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</si>
  <si>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</si>
  <si>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75924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</si>
  <si>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t>78005 09</t>
  </si>
  <si>
    <t>78010 09</t>
  </si>
  <si>
    <t>Denso-5 Ot</t>
  </si>
  <si>
    <t>Denso-10 Ot</t>
  </si>
  <si>
    <t>78150 09</t>
  </si>
  <si>
    <t>78210 09</t>
  </si>
  <si>
    <t>78250 09</t>
  </si>
  <si>
    <t>78575 09</t>
  </si>
  <si>
    <t>78710 09</t>
  </si>
  <si>
    <t>78720 09</t>
  </si>
  <si>
    <r>
      <t xml:space="preserve">78835 </t>
    </r>
    <r>
      <rPr>
        <sz val="13"/>
        <color rgb="FF00B0F0"/>
        <rFont val="Segoe UI"/>
        <family val="2"/>
        <charset val="204"/>
      </rPr>
      <t>01</t>
    </r>
  </si>
  <si>
    <r>
      <t xml:space="preserve">78835 </t>
    </r>
    <r>
      <rPr>
        <sz val="13"/>
        <color rgb="FF7030A0"/>
        <rFont val="Segoe UI"/>
        <family val="2"/>
        <charset val="204"/>
      </rPr>
      <t>08</t>
    </r>
  </si>
  <si>
    <r>
      <t xml:space="preserve">78850 </t>
    </r>
    <r>
      <rPr>
        <sz val="13"/>
        <color rgb="FF00B0F0"/>
        <rFont val="Segoe UI"/>
        <family val="2"/>
        <charset val="204"/>
      </rPr>
      <t>01</t>
    </r>
  </si>
  <si>
    <r>
      <t xml:space="preserve">KS </t>
    </r>
    <r>
      <rPr>
        <sz val="12"/>
        <rFont val="Segoe UI"/>
        <family val="2"/>
        <charset val="204"/>
      </rPr>
      <t>Zn</t>
    </r>
  </si>
  <si>
    <r>
      <t xml:space="preserve">PKS </t>
    </r>
    <r>
      <rPr>
        <sz val="12"/>
        <rFont val="Segoe UI"/>
        <family val="2"/>
        <charset val="204"/>
      </rPr>
      <t>Zn</t>
    </r>
  </si>
  <si>
    <r>
      <t xml:space="preserve">79100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</si>
  <si>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79120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</si>
  <si>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</si>
  <si>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79150 </t>
    </r>
    <r>
      <rPr>
        <sz val="13"/>
        <color rgb="FF00B0F0"/>
        <rFont val="Segoe UI"/>
        <family val="2"/>
        <charset val="204"/>
      </rPr>
      <t>01</t>
    </r>
  </si>
  <si>
    <r>
      <t xml:space="preserve">79150 </t>
    </r>
    <r>
      <rPr>
        <sz val="13"/>
        <color rgb="FFF79646"/>
        <rFont val="Segoe UI"/>
        <family val="2"/>
        <charset val="204"/>
      </rPr>
      <t>04</t>
    </r>
  </si>
  <si>
    <r>
      <t xml:space="preserve">LM </t>
    </r>
    <r>
      <rPr>
        <sz val="12"/>
        <rFont val="Segoe UI"/>
        <family val="2"/>
        <charset val="204"/>
      </rPr>
      <t>Zn</t>
    </r>
  </si>
  <si>
    <r>
      <t xml:space="preserve">79202 </t>
    </r>
    <r>
      <rPr>
        <sz val="13"/>
        <color rgb="FF00B0F0"/>
        <rFont val="Segoe UI"/>
        <family val="2"/>
        <charset val="204"/>
      </rPr>
      <t>01</t>
    </r>
  </si>
  <si>
    <r>
      <t xml:space="preserve">79202 </t>
    </r>
    <r>
      <rPr>
        <sz val="13"/>
        <color rgb="FFC0504D"/>
        <rFont val="Segoe UI"/>
        <family val="2"/>
        <charset val="204"/>
      </rPr>
      <t>02</t>
    </r>
  </si>
  <si>
    <r>
      <t xml:space="preserve">79202 </t>
    </r>
    <r>
      <rPr>
        <sz val="13"/>
        <color rgb="FFF79646"/>
        <rFont val="Segoe UI"/>
        <family val="2"/>
        <charset val="204"/>
      </rPr>
      <t>04</t>
    </r>
  </si>
  <si>
    <r>
      <t xml:space="preserve">79202 </t>
    </r>
    <r>
      <rPr>
        <sz val="13"/>
        <color rgb="FF3C8C8A"/>
        <rFont val="Segoe UI"/>
        <family val="2"/>
        <charset val="204"/>
      </rPr>
      <t>05</t>
    </r>
  </si>
  <si>
    <r>
      <t xml:space="preserve">79202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</si>
  <si>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KZ2 </t>
    </r>
    <r>
      <rPr>
        <sz val="12"/>
        <rFont val="Segoe UI"/>
        <family val="2"/>
        <charset val="204"/>
      </rPr>
      <t>Zn</t>
    </r>
  </si>
  <si>
    <r>
      <t xml:space="preserve">KZ3 </t>
    </r>
    <r>
      <rPr>
        <sz val="12"/>
        <rFont val="Segoe UI"/>
        <family val="2"/>
        <charset val="204"/>
      </rPr>
      <t>Zn</t>
    </r>
  </si>
  <si>
    <r>
      <t xml:space="preserve">KZ4 </t>
    </r>
    <r>
      <rPr>
        <sz val="12"/>
        <rFont val="Segoe UI"/>
        <family val="2"/>
        <charset val="204"/>
      </rPr>
      <t>Zn</t>
    </r>
  </si>
  <si>
    <r>
      <t xml:space="preserve">KZ6 </t>
    </r>
    <r>
      <rPr>
        <sz val="12"/>
        <rFont val="Segoe UI"/>
        <family val="2"/>
        <charset val="204"/>
      </rPr>
      <t>Zn</t>
    </r>
  </si>
  <si>
    <r>
      <t xml:space="preserve">79203 </t>
    </r>
    <r>
      <rPr>
        <sz val="13"/>
        <color rgb="FF00B0F0"/>
        <rFont val="Segoe UI"/>
        <family val="2"/>
        <charset val="204"/>
      </rPr>
      <t>01</t>
    </r>
  </si>
  <si>
    <r>
      <t xml:space="preserve">79203 </t>
    </r>
    <r>
      <rPr>
        <sz val="13"/>
        <color rgb="FFC0504D"/>
        <rFont val="Segoe UI"/>
        <family val="2"/>
        <charset val="204"/>
      </rPr>
      <t>02</t>
    </r>
  </si>
  <si>
    <r>
      <t xml:space="preserve">79203 </t>
    </r>
    <r>
      <rPr>
        <sz val="13"/>
        <color rgb="FFF79646"/>
        <rFont val="Segoe UI"/>
        <family val="2"/>
        <charset val="204"/>
      </rPr>
      <t>04</t>
    </r>
  </si>
  <si>
    <r>
      <t xml:space="preserve">79203 </t>
    </r>
    <r>
      <rPr>
        <sz val="13"/>
        <color rgb="FF3C8C8A"/>
        <rFont val="Segoe UI"/>
        <family val="2"/>
        <charset val="204"/>
      </rPr>
      <t>05</t>
    </r>
  </si>
  <si>
    <r>
      <t xml:space="preserve">79203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</si>
  <si>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79204 </t>
    </r>
    <r>
      <rPr>
        <sz val="13"/>
        <color rgb="FF00B0F0"/>
        <rFont val="Segoe UI"/>
        <family val="2"/>
        <charset val="204"/>
      </rPr>
      <t>01</t>
    </r>
  </si>
  <si>
    <r>
      <t xml:space="preserve">79204 </t>
    </r>
    <r>
      <rPr>
        <sz val="13"/>
        <color rgb="FFC0504D"/>
        <rFont val="Segoe UI"/>
        <family val="2"/>
        <charset val="204"/>
      </rPr>
      <t>02</t>
    </r>
  </si>
  <si>
    <r>
      <t xml:space="preserve">79204 </t>
    </r>
    <r>
      <rPr>
        <sz val="13"/>
        <color rgb="FFF79646"/>
        <rFont val="Segoe UI"/>
        <family val="2"/>
        <charset val="204"/>
      </rPr>
      <t>04</t>
    </r>
  </si>
  <si>
    <r>
      <t xml:space="preserve">79204 </t>
    </r>
    <r>
      <rPr>
        <sz val="13"/>
        <color rgb="FF3C8C8A"/>
        <rFont val="Segoe UI"/>
        <family val="2"/>
        <charset val="204"/>
      </rPr>
      <t>05</t>
    </r>
  </si>
  <si>
    <r>
      <t xml:space="preserve">79204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</si>
  <si>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79206 </t>
    </r>
    <r>
      <rPr>
        <sz val="13"/>
        <color rgb="FF00B0F0"/>
        <rFont val="Segoe UI"/>
        <family val="2"/>
        <charset val="204"/>
      </rPr>
      <t>01</t>
    </r>
  </si>
  <si>
    <r>
      <t xml:space="preserve">79206 </t>
    </r>
    <r>
      <rPr>
        <sz val="13"/>
        <color rgb="FFC0504D"/>
        <rFont val="Segoe UI"/>
        <family val="2"/>
        <charset val="204"/>
      </rPr>
      <t>02</t>
    </r>
  </si>
  <si>
    <r>
      <t xml:space="preserve">79206 </t>
    </r>
    <r>
      <rPr>
        <sz val="13"/>
        <color rgb="FFF79646"/>
        <rFont val="Segoe UI"/>
        <family val="2"/>
        <charset val="204"/>
      </rPr>
      <t>04</t>
    </r>
  </si>
  <si>
    <r>
      <t xml:space="preserve">79206 </t>
    </r>
    <r>
      <rPr>
        <sz val="13"/>
        <color rgb="FF3C8C8A"/>
        <rFont val="Segoe UI"/>
        <family val="2"/>
        <charset val="204"/>
      </rPr>
      <t>05</t>
    </r>
  </si>
  <si>
    <r>
      <t xml:space="preserve">79206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</si>
  <si>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79414 </t>
    </r>
    <r>
      <rPr>
        <sz val="13"/>
        <color rgb="FF00B0F0"/>
        <rFont val="Segoe UI"/>
        <family val="2"/>
        <charset val="204"/>
      </rPr>
      <t>01</t>
    </r>
  </si>
  <si>
    <r>
      <t xml:space="preserve">79414 </t>
    </r>
    <r>
      <rPr>
        <sz val="13"/>
        <color rgb="FFF79646"/>
        <rFont val="Segoe UI"/>
        <family val="2"/>
        <charset val="204"/>
      </rPr>
      <t>04</t>
    </r>
  </si>
  <si>
    <r>
      <t xml:space="preserve">ET </t>
    </r>
    <r>
      <rPr>
        <sz val="12"/>
        <rFont val="Segoe UI"/>
        <family val="2"/>
        <charset val="204"/>
      </rPr>
      <t>Zn</t>
    </r>
  </si>
  <si>
    <r>
      <t xml:space="preserve">ZN </t>
    </r>
    <r>
      <rPr>
        <sz val="12"/>
        <rFont val="Segoe UI"/>
        <family val="2"/>
        <charset val="204"/>
      </rPr>
      <t>Zn</t>
    </r>
  </si>
  <si>
    <r>
      <t xml:space="preserve">79510 </t>
    </r>
    <r>
      <rPr>
        <sz val="13"/>
        <color rgb="FF00B0F0"/>
        <rFont val="Segoe UI"/>
        <family val="2"/>
        <charset val="204"/>
      </rPr>
      <t>01</t>
    </r>
  </si>
  <si>
    <r>
      <t xml:space="preserve">79510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</si>
  <si>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</si>
  <si>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00B0F0"/>
        <rFont val="Segoe UI"/>
        <family val="2"/>
        <charset val="204"/>
      </rPr>
      <t>01</t>
    </r>
  </si>
  <si>
    <r>
      <t xml:space="preserve">ZNP </t>
    </r>
    <r>
      <rPr>
        <sz val="12"/>
        <rFont val="Segoe UI"/>
        <family val="2"/>
        <charset val="204"/>
      </rPr>
      <t>Zn</t>
    </r>
  </si>
  <si>
    <r>
      <t xml:space="preserve">79513 </t>
    </r>
    <r>
      <rPr>
        <sz val="13"/>
        <color rgb="FF00B0F0"/>
        <rFont val="Segoe UI"/>
        <family val="2"/>
        <charset val="204"/>
      </rPr>
      <t>01</t>
    </r>
  </si>
  <si>
    <r>
      <t xml:space="preserve">79513 </t>
    </r>
    <r>
      <rPr>
        <sz val="13"/>
        <color rgb="FFF79646"/>
        <rFont val="Segoe UI"/>
        <family val="2"/>
        <charset val="204"/>
      </rPr>
      <t>04</t>
    </r>
  </si>
  <si>
    <r>
      <t xml:space="preserve">79514 </t>
    </r>
    <r>
      <rPr>
        <sz val="13"/>
        <color rgb="FF00B0F0"/>
        <rFont val="Segoe UI"/>
        <family val="2"/>
        <charset val="204"/>
      </rPr>
      <t>01</t>
    </r>
  </si>
  <si>
    <r>
      <t xml:space="preserve">79514 </t>
    </r>
    <r>
      <rPr>
        <sz val="13"/>
        <color rgb="FFF79646"/>
        <rFont val="Segoe UI"/>
        <family val="2"/>
        <charset val="204"/>
      </rPr>
      <t>04</t>
    </r>
  </si>
  <si>
    <r>
      <t xml:space="preserve">SNP-3 </t>
    </r>
    <r>
      <rPr>
        <sz val="12"/>
        <rFont val="Segoe UI"/>
        <family val="2"/>
        <charset val="204"/>
      </rPr>
      <t>Zn</t>
    </r>
  </si>
  <si>
    <r>
      <t xml:space="preserve">SNP-4 </t>
    </r>
    <r>
      <rPr>
        <sz val="12"/>
        <rFont val="Segoe UI"/>
        <family val="2"/>
        <charset val="204"/>
      </rPr>
      <t>Zn</t>
    </r>
  </si>
  <si>
    <r>
      <t xml:space="preserve">79524 </t>
    </r>
    <r>
      <rPr>
        <sz val="13"/>
        <color rgb="FF00B0F0"/>
        <rFont val="Segoe UI"/>
        <family val="2"/>
        <charset val="204"/>
      </rPr>
      <t>01</t>
    </r>
  </si>
  <si>
    <r>
      <t xml:space="preserve">79524 </t>
    </r>
    <r>
      <rPr>
        <sz val="13"/>
        <color rgb="FFF79646"/>
        <rFont val="Segoe UI"/>
        <family val="2"/>
        <charset val="204"/>
      </rPr>
      <t>04</t>
    </r>
  </si>
  <si>
    <r>
      <t xml:space="preserve">79526 </t>
    </r>
    <r>
      <rPr>
        <sz val="13"/>
        <color rgb="FF00B0F0"/>
        <rFont val="Segoe UI"/>
        <family val="2"/>
        <charset val="204"/>
      </rPr>
      <t>01</t>
    </r>
  </si>
  <si>
    <r>
      <t xml:space="preserve">79526 </t>
    </r>
    <r>
      <rPr>
        <sz val="13"/>
        <color rgb="FFF79646"/>
        <rFont val="Segoe UI"/>
        <family val="2"/>
        <charset val="204"/>
      </rPr>
      <t>04</t>
    </r>
  </si>
  <si>
    <r>
      <t xml:space="preserve">TN-4 </t>
    </r>
    <r>
      <rPr>
        <sz val="12"/>
        <rFont val="Segoe UI"/>
        <family val="2"/>
        <charset val="204"/>
      </rPr>
      <t>Zn</t>
    </r>
  </si>
  <si>
    <r>
      <t xml:space="preserve">TN-6 </t>
    </r>
    <r>
      <rPr>
        <sz val="12"/>
        <rFont val="Segoe UI"/>
        <family val="2"/>
        <charset val="204"/>
      </rPr>
      <t>Zn</t>
    </r>
  </si>
  <si>
    <r>
      <t xml:space="preserve">79580 </t>
    </r>
    <r>
      <rPr>
        <sz val="13"/>
        <color rgb="FFC0504D"/>
        <rFont val="Segoe UI"/>
        <family val="2"/>
        <charset val="204"/>
      </rPr>
      <t>02</t>
    </r>
  </si>
  <si>
    <r>
      <t xml:space="preserve">79580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</si>
  <si>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79580 </t>
    </r>
    <r>
      <rPr>
        <sz val="13"/>
        <color rgb="FF3C8C8A"/>
        <rFont val="Segoe UI"/>
        <family val="2"/>
        <charset val="204"/>
      </rPr>
      <t>05</t>
    </r>
  </si>
  <si>
    <r>
      <t xml:space="preserve">79580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</si>
  <si>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79602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</si>
  <si>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79605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</si>
  <si>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79642 </t>
    </r>
    <r>
      <rPr>
        <sz val="13"/>
        <color rgb="FF00B0F0"/>
        <rFont val="Segoe UI"/>
        <family val="2"/>
        <charset val="204"/>
      </rPr>
      <t>01</t>
    </r>
  </si>
  <si>
    <r>
      <t xml:space="preserve">UD-20 </t>
    </r>
    <r>
      <rPr>
        <sz val="12"/>
        <rFont val="Segoe UI"/>
        <family val="2"/>
        <charset val="204"/>
      </rPr>
      <t>Zn</t>
    </r>
  </si>
  <si>
    <r>
      <t xml:space="preserve">79652 </t>
    </r>
    <r>
      <rPr>
        <sz val="13"/>
        <color rgb="FFC0504D"/>
        <rFont val="Segoe UI"/>
        <family val="2"/>
        <charset val="204"/>
      </rPr>
      <t>02</t>
    </r>
  </si>
  <si>
    <r>
      <t xml:space="preserve">79653 </t>
    </r>
    <r>
      <rPr>
        <sz val="13"/>
        <color rgb="FFC0504D"/>
        <rFont val="Segoe UI"/>
        <family val="2"/>
        <charset val="204"/>
      </rPr>
      <t>02</t>
    </r>
  </si>
  <si>
    <r>
      <t xml:space="preserve">79654 </t>
    </r>
    <r>
      <rPr>
        <sz val="13"/>
        <color rgb="FFC0504D"/>
        <rFont val="Segoe UI"/>
        <family val="2"/>
        <charset val="204"/>
      </rPr>
      <t>02</t>
    </r>
  </si>
  <si>
    <r>
      <t xml:space="preserve">79655 </t>
    </r>
    <r>
      <rPr>
        <sz val="13"/>
        <color rgb="FFC0504D"/>
        <rFont val="Segoe UI"/>
        <family val="2"/>
        <charset val="204"/>
      </rPr>
      <t>02</t>
    </r>
  </si>
  <si>
    <r>
      <t xml:space="preserve">79656 </t>
    </r>
    <r>
      <rPr>
        <sz val="13"/>
        <color rgb="FFC0504D"/>
        <rFont val="Segoe UI"/>
        <family val="2"/>
        <charset val="204"/>
      </rPr>
      <t>02</t>
    </r>
  </si>
  <si>
    <r>
      <t xml:space="preserve">79657 </t>
    </r>
    <r>
      <rPr>
        <sz val="13"/>
        <color rgb="FFC0504D"/>
        <rFont val="Segoe UI"/>
        <family val="2"/>
        <charset val="204"/>
      </rPr>
      <t>02</t>
    </r>
  </si>
  <si>
    <r>
      <t xml:space="preserve">79658 </t>
    </r>
    <r>
      <rPr>
        <sz val="13"/>
        <color rgb="FFC0504D"/>
        <rFont val="Segoe UI"/>
        <family val="2"/>
        <charset val="204"/>
      </rPr>
      <t>02</t>
    </r>
  </si>
  <si>
    <r>
      <t xml:space="preserve">79659 </t>
    </r>
    <r>
      <rPr>
        <sz val="13"/>
        <color rgb="FFC0504D"/>
        <rFont val="Segoe UI"/>
        <family val="2"/>
        <charset val="204"/>
      </rPr>
      <t>02</t>
    </r>
  </si>
  <si>
    <t>79680 09</t>
  </si>
  <si>
    <t>79784 09</t>
  </si>
  <si>
    <r>
      <t xml:space="preserve">79800 </t>
    </r>
    <r>
      <rPr>
        <sz val="13"/>
        <color theme="1" tint="0.34998626667073579"/>
        <rFont val="Segoe UI"/>
        <family val="2"/>
        <charset val="204"/>
      </rPr>
      <t>03</t>
    </r>
  </si>
  <si>
    <t>79800 09</t>
  </si>
  <si>
    <r>
      <t xml:space="preserve">SWT </t>
    </r>
    <r>
      <rPr>
        <sz val="12"/>
        <rFont val="Segoe UI"/>
        <family val="2"/>
        <charset val="204"/>
      </rPr>
      <t>Zn</t>
    </r>
  </si>
  <si>
    <t>SWT Mi</t>
  </si>
  <si>
    <r>
      <t xml:space="preserve">79825 </t>
    </r>
    <r>
      <rPr>
        <sz val="13"/>
        <color rgb="FF00B0F0"/>
        <rFont val="Segoe UI"/>
        <family val="2"/>
        <charset val="204"/>
      </rPr>
      <t>01</t>
    </r>
  </si>
  <si>
    <t>79970 09</t>
  </si>
  <si>
    <t>RN Zn</t>
  </si>
  <si>
    <t>КАТАЛОГ</t>
  </si>
  <si>
    <t>З`ЄДНУВАЧІ</t>
  </si>
  <si>
    <t>О</t>
  </si>
  <si>
    <t>Тримач прута DR8-10 під кутом на черепицю з пластиком (L130)</t>
  </si>
  <si>
    <t>DZS2-B Zn</t>
  </si>
  <si>
    <t>DZS3-B Zn</t>
  </si>
  <si>
    <t>DZS4-B Zn</t>
  </si>
  <si>
    <t>DZS5-B Zn</t>
  </si>
  <si>
    <t>DZS6-B Zn</t>
  </si>
  <si>
    <t xml:space="preserve">  </t>
  </si>
  <si>
    <t xml:space="preserve">                 - представлений різної висоти</t>
  </si>
  <si>
    <t xml:space="preserve">          ЗАТИСКАЧ ХРЕСТОВИЙ З 4 ОТВОРАМИ, ПРУТ - ПРУТ</t>
  </si>
  <si>
    <t xml:space="preserve">          ЗАТИСКАЧ ХРЕСТОВИЙ З 4 ОТВОРАМИ, ПРУТ - СМУГА</t>
  </si>
  <si>
    <t xml:space="preserve">          ЗАТИСКАЧ ХРЕСТОВИЙ З 4 ОТВОРАМИ, СМУГА - СМУГА</t>
  </si>
  <si>
    <t xml:space="preserve">          ЗАТИСКАЧ ХРЕСТОВИЙ З 4 ОТВОРАМИ, ПРУТ DR16 - ПРУТ</t>
  </si>
  <si>
    <t xml:space="preserve">          ЗАТИСКАЧ ХРЕСТОВИЙ З 4 ОТВОРАМИ, ПРУТ DR16 - ПРУТ DR16</t>
  </si>
  <si>
    <t xml:space="preserve">          КОНТРОЛЬНИЙ ЗАТИСКАЧ ПРУТА DR6-10 З СМУГОЮ</t>
  </si>
  <si>
    <t>Затискач трійник, прут DR8-10 - прут DR8-10</t>
  </si>
  <si>
    <t xml:space="preserve">          ЗАТИСКАЧ ТРІЙНИК, ПРУТ DR8-10 - ПРУТ DR8-10</t>
  </si>
  <si>
    <t xml:space="preserve">          МАРКУВАЛЬНЕ З'ЄДНАННЯ</t>
  </si>
  <si>
    <t xml:space="preserve">          ЗАТИСКАЧ ПОЗДОВЖНІЙ З ФІКСУЮЧИМИ БОЛТАМИ, ПРУТ - ПРУТ</t>
  </si>
  <si>
    <t>З'єднувач контрольний поздовжній, прут DR6-10 - прут DR6-10</t>
  </si>
  <si>
    <t xml:space="preserve">          З'ЄДНУВАЧ КОНТРОЛЬНИЙ ПОЗДОВЖНІЙ, ПРУТ DR6-10 - ПРУТ DR6-10</t>
  </si>
  <si>
    <t xml:space="preserve">          З'ЄДНУВАЧ ПРУТ DR6-10 - ПОЛОСА</t>
  </si>
  <si>
    <t xml:space="preserve">          З'ЄДНУВАЧ ПОЛОСА - ПОЛОСА</t>
  </si>
  <si>
    <t xml:space="preserve">          З'ЄДНУВАЧ ПРУТ DR16 - ПРУТ DR6-10 (3 ЕЛЕМЕНТА)</t>
  </si>
  <si>
    <t xml:space="preserve">          З'ЄДНУВАЧ ПОЗДОВЖНІЙ ПРУТ DR8-10 - ПРУТ DR8-10 (2 ЕЛЕМЕНТА)</t>
  </si>
  <si>
    <t xml:space="preserve">          З'ЄДНУВАЧ ПОЗДОВЖНІЙ ПРУТ DR8-10 - ПРУТ DR8-10 (3 ЕЛЕМЕНТА)</t>
  </si>
  <si>
    <t xml:space="preserve">          ЗАЗЕМЛЮВАЧ РІЗЬБОВИЙ D16, КОМПЛЕКТ</t>
  </si>
  <si>
    <t xml:space="preserve">          ЗАЗЕМЛЮВАЧ ЗАКЛЕПУВАЛЬНИЙ D20, КОМПЛЕКТ</t>
  </si>
  <si>
    <t xml:space="preserve">          З’ЄДНУВАЧ ШПІЛЬКИ ЗАЗЕМЛЕННЯ РІЗБОВОЇ D16 З СМУГОЮ</t>
  </si>
  <si>
    <t xml:space="preserve">          БОЛТ ДЛЯ ЗАБИВАННЯ ШПИЛЬКИ ЗАЗЕМЛЕННЯ РІЗБОВОЇ D16</t>
  </si>
  <si>
    <t xml:space="preserve">          З’ЄДНУВАЧ ДЛЯ ШПИЛЬОК ЗАЗЕМЛЕННЯ РІЗЬБОВИХ D16</t>
  </si>
  <si>
    <t xml:space="preserve">          З’ЄДНУВАЧ MAX ДЛЯ ШПИЛЬОК ЗАЗЕМЛЕННЯ РІЗЬБОВИХ D16</t>
  </si>
  <si>
    <t xml:space="preserve">          НАКОНЕЧНИК НАПРЯМНИЙ РІЗЬБОВИЙ D16</t>
  </si>
  <si>
    <t xml:space="preserve">          ШПИЛЬКА ЗАЗЕМЛЕННЯ ЗАКЛЕПУВАЛЬНА D20</t>
  </si>
  <si>
    <t xml:space="preserve">          НАСАДКА ДЛЯ ЗАБИВАННЯ ШПИЛЬОК ЗАЗЕМЛЕННЯ ЗАКЛЕПУВАЛЬНИХ D20</t>
  </si>
  <si>
    <t xml:space="preserve">          НАСАДКА ДЛЯ ЗАБИВАННЯ ШПИЛЬОК ЗАЗЕМЛЕННЯ ЗАКЛЕПУВАЛЬНИХ D20 ПІД КУВАЛДУ</t>
  </si>
  <si>
    <t xml:space="preserve">          НАКОНЕЧНИК НАПРЯМНИЙ ЗАКЛЕПУВАЛЬНИЙ D20</t>
  </si>
  <si>
    <t xml:space="preserve">          ЗАТИСКАЧ ШПИЛЬКИ ЗАЗЕМЛЕННЯ З СМУГОЮ B40-50</t>
  </si>
  <si>
    <t xml:space="preserve">          УДАРНА НАСАДКА SDS ДЛЯ ШПИЛЬОК ЗАЗЕМЛЕННЯ ЗАКЛЕПУВАЛЬНИХ D20</t>
  </si>
  <si>
    <t xml:space="preserve">          ПЕРЕХІДНИК ДО НАСАДКИ SDS ДЛЯ ШПИЛЬКИ ЗАЗЕМЛЕННЯ ЗАКЛЕПУВАЛЬНОЇ D20</t>
  </si>
  <si>
    <t xml:space="preserve">          УДАРНА НАСАДКА SDS ДЛЯ ШПИЛЬОК ЗАЗЕМЛЕННЯ</t>
  </si>
  <si>
    <t xml:space="preserve">          З'ЄДНУВАЧ АРМАТУРИ З СМУГОЮ B40-50</t>
  </si>
  <si>
    <t xml:space="preserve">          ОПОРНА ТОЧКА ЗАЗЕМЛЕННЯ</t>
  </si>
  <si>
    <t xml:space="preserve">          СТРІЧКА АНТИКОРОЗІЙНА</t>
  </si>
  <si>
    <t xml:space="preserve">          АНТИКОРОЗІЙНА СТРІЧКА BANDFLEX</t>
  </si>
  <si>
    <t xml:space="preserve">          СТРУМОПРОВІДНА МАСТИКА, ЦИНКО-ГРАФІТНА</t>
  </si>
  <si>
    <t xml:space="preserve">          АНТІКОРОЗІЙНА ГІДРОІЗОЛЯЦІЙНА ПАСТА</t>
  </si>
  <si>
    <t xml:space="preserve">          ЦИНКОВИЙ СПРЕЙ</t>
  </si>
  <si>
    <t xml:space="preserve">          БІТУМНИЙ КЛЕЙ ДЛЯ ПОКРІВЕЛЬНИХ ТРИМАЧІВ</t>
  </si>
  <si>
    <t xml:space="preserve">          ПОКРІВЕЛЬНИЙ ШУРУП</t>
  </si>
  <si>
    <t xml:space="preserve">          ПЛАСТИКОВИЙ КОРПУС ДЛЯ КОНТРОЛЬНОГО ФАСАДНОГО З`ЄДНАННЯ</t>
  </si>
  <si>
    <t xml:space="preserve">          ПЛАСТИКОВИЙ КОРПУС ДЛЯ КОНТРОЛЬНОГО З`ЄДНАННЯ БІЛИЙ</t>
  </si>
  <si>
    <t xml:space="preserve">          РЕВІЗІЙНИЙ КОЛОДЯЗЬ</t>
  </si>
  <si>
    <t xml:space="preserve">          РЕВІЗІЙНИЙ КОЛОДЯЗЬ 200X200X100</t>
  </si>
  <si>
    <t xml:space="preserve">          КОЛОДКА ЗАЗЕМЛЕННЯ</t>
  </si>
  <si>
    <t xml:space="preserve">          ЕКРАН СТРУМОВІДВІДНОГО ПРУТА (ШВЕЛЕР)</t>
  </si>
  <si>
    <t xml:space="preserve">          НАТЯЖНИЙ ЗАЖИМ</t>
  </si>
  <si>
    <t xml:space="preserve">          НАТЯЖНИЙ ЗАЖИМ ПЕТЛЕВИЙ</t>
  </si>
  <si>
    <t xml:space="preserve">          ШПИЛЬКА ДЛЯ НАТЯЖКИ ПРУТА DR6-10</t>
  </si>
  <si>
    <t xml:space="preserve">          ТРУБА НАТЯЖНА</t>
  </si>
  <si>
    <t xml:space="preserve">          КОМПЕНСАТОР</t>
  </si>
  <si>
    <t xml:space="preserve">          ТРУБА МОНТАЖНА ДЛЯ БЛИСКАВКОЗАХИСТУ</t>
  </si>
  <si>
    <t xml:space="preserve">          ЗАТИСКАЧ МЕТАЛЕВИЙ UD</t>
  </si>
  <si>
    <t xml:space="preserve">          КОМПЕНСАТОР МІДНО-ЛУДЖЕНИЙ</t>
  </si>
  <si>
    <t xml:space="preserve">          ШИНА ЗРІВНЮВАННЯ ПОТЕНЦІАЛІВ В ПВХ ОБОЛОНЦІ</t>
  </si>
  <si>
    <t xml:space="preserve">          ОБМЕЖУВАЧ ПЕРЕНАПРУГИ</t>
  </si>
  <si>
    <t xml:space="preserve">          З'ЄДНУВАЧ СТРУМОВІДВОДА ВИСОКОЇ НАПРУГИ</t>
  </si>
  <si>
    <t xml:space="preserve">          РУЧНИЙ ІНСТРУМЕНТ ДЛЯ ВИРІВНЮВАННЯ ПРУТА ТА ПОЛОСИ</t>
  </si>
  <si>
    <t xml:space="preserve">          ІНСТРУМЕНТ ДЛЯ ВИРІВНЮВАННЯ ПРУТА DR6-10 ТА ПОЛОСИ B40</t>
  </si>
  <si>
    <r>
      <t xml:space="preserve">Ц </t>
    </r>
    <r>
      <rPr>
        <sz val="11"/>
        <color theme="0"/>
        <rFont val="Segoe UI"/>
        <family val="2"/>
        <charset val="204"/>
      </rPr>
      <t>.</t>
    </r>
  </si>
  <si>
    <r>
      <t xml:space="preserve">ЦС  </t>
    </r>
    <r>
      <rPr>
        <sz val="11"/>
        <color theme="0"/>
        <rFont val="Segoe UI"/>
        <family val="2"/>
        <charset val="204"/>
      </rPr>
      <t>.</t>
    </r>
  </si>
  <si>
    <t>ЗНИЖКА %</t>
  </si>
  <si>
    <t>160-250</t>
  </si>
  <si>
    <t>С</t>
  </si>
  <si>
    <t>250-450</t>
  </si>
  <si>
    <t xml:space="preserve">                 - призначений для кріплення прута струмовідводу D8 на півкруглому конику покрівлі</t>
  </si>
  <si>
    <t xml:space="preserve">                 - призначений для кріплення прута струмовідводу D6-8 на півкруглому конику покрівлі</t>
  </si>
  <si>
    <t xml:space="preserve">                 - призначений для кріплення прута струмовідводу D6-10 на півкруглому конику покрівлі</t>
  </si>
  <si>
    <t>2хM6/16 2хM6/20</t>
  </si>
  <si>
    <t>3хM6/16 2хM6/20</t>
  </si>
  <si>
    <t>2хM6/16</t>
  </si>
  <si>
    <t xml:space="preserve">                 - призначений для кріплення прута струмовідводу D8-10 на півкруглому конику покрівлі</t>
  </si>
  <si>
    <t>3хM6/16</t>
  </si>
  <si>
    <t>2хМ6/16</t>
  </si>
  <si>
    <t>3хМ6/16</t>
  </si>
  <si>
    <t>2xМ6/16</t>
  </si>
  <si>
    <t>3xМ6/16</t>
  </si>
  <si>
    <t xml:space="preserve">                 - призначений для кріплення прута струмовідводу D6-10 на пласкій покрівлі</t>
  </si>
  <si>
    <t xml:space="preserve">                 - кріпиться до покрівлі за допомогою покрівельних шурупів</t>
  </si>
  <si>
    <t>4хM8/20</t>
  </si>
  <si>
    <t>7x2шт</t>
  </si>
  <si>
    <t xml:space="preserve">                 - призначений для кріплення прута струмовідводу D8 на  покрівлі</t>
  </si>
  <si>
    <t xml:space="preserve">                 - призначений для кріплення прута струмовідводу D8-10 на пласкій покрівлі</t>
  </si>
  <si>
    <t xml:space="preserve">                 - призначений для кріплення прута струмовідводу D8 на пласкій покрівлі</t>
  </si>
  <si>
    <t xml:space="preserve">                 - призначений для кріплення смуги струмовідводу на пласкій покрівлі</t>
  </si>
  <si>
    <t>3хM6/20</t>
  </si>
  <si>
    <t xml:space="preserve">                 - призначена для комплектації тримача TopFix/Zen</t>
  </si>
  <si>
    <t xml:space="preserve">2хM6/20 M6/30 </t>
  </si>
  <si>
    <t xml:space="preserve">                 - призначений для переходу прута DR8-10 через водостічний жолоб або його прокладання </t>
  </si>
  <si>
    <t xml:space="preserve">                 вздовж по ринві</t>
  </si>
  <si>
    <t>E</t>
  </si>
  <si>
    <t xml:space="preserve">                 - призначений для закріплення полоси на стіні будівлі</t>
  </si>
  <si>
    <t>F</t>
  </si>
  <si>
    <t>-</t>
  </si>
  <si>
    <t>M8/30</t>
  </si>
  <si>
    <t xml:space="preserve">                 - призначений для приєднання прута DR6-8 мм до металевих конструкцій</t>
  </si>
  <si>
    <t xml:space="preserve">                 - призначений для приєднання прута DR8-10 мм до металевих конструкцій</t>
  </si>
  <si>
    <t>М8x30</t>
  </si>
  <si>
    <t xml:space="preserve">                 - призначений для кріплення кабельних лотків на плоскій покрівлі</t>
  </si>
  <si>
    <t>0-80</t>
  </si>
  <si>
    <t>80-160</t>
  </si>
  <si>
    <t>160-360</t>
  </si>
  <si>
    <t xml:space="preserve">                 - призначений для прокладання прута DR6-10 мм по водостічній трубі</t>
  </si>
  <si>
    <t xml:space="preserve">                 - призначений для прокладання прута DR6-8 мм по водостічній трубі</t>
  </si>
  <si>
    <t xml:space="preserve">                 - призначений для прокладання прута DR8 мм по водостічній трубі</t>
  </si>
  <si>
    <t>M8/20</t>
  </si>
  <si>
    <t>2хM8/20</t>
  </si>
  <si>
    <t xml:space="preserve">                 - призначений для прокладання прута DR6-8 мм на фальцевій покрівлі або приєднання </t>
  </si>
  <si>
    <t xml:space="preserve">                 до металевих конструкцій</t>
  </si>
  <si>
    <t xml:space="preserve">                 - призначений для прокладання смуги струмовідводу на фальцевій покрівлі або приєднання </t>
  </si>
  <si>
    <t xml:space="preserve">                 - призначений для кріплення прута струмовідводу D6-8 на фальцевій покрівлі</t>
  </si>
  <si>
    <t>2хM8/30</t>
  </si>
  <si>
    <t xml:space="preserve">                 - призначений для прокладання прута DR6-8 мм на фальцевій покрівлі або приєднання</t>
  </si>
  <si>
    <t xml:space="preserve">                 - призначений для прокладання проводу на фальцевій покрівлі або приєднання</t>
  </si>
  <si>
    <t>D1</t>
  </si>
  <si>
    <t>D2</t>
  </si>
  <si>
    <t xml:space="preserve">                 - призначений для захисту від ударів блискавки окремих елементів, розміщених на даху будівлі</t>
  </si>
  <si>
    <t xml:space="preserve"> - алюмінієві</t>
  </si>
  <si>
    <t xml:space="preserve"> - нержавіюча мачта з ізоляційними матеріалами</t>
  </si>
  <si>
    <t xml:space="preserve"> - алюмінієвий блискавкоприймач на оцинкованій підставці</t>
  </si>
  <si>
    <t xml:space="preserve"> - мідний блискавкоприймач на омідненій підставці</t>
  </si>
  <si>
    <r>
      <t xml:space="preserve">M16x35 </t>
    </r>
    <r>
      <rPr>
        <sz val="10"/>
        <color theme="1"/>
        <rFont val="Segoe UI"/>
        <family val="2"/>
        <charset val="204"/>
      </rPr>
      <t>зовнішня</t>
    </r>
  </si>
  <si>
    <r>
      <t xml:space="preserve">M16x35 </t>
    </r>
    <r>
      <rPr>
        <sz val="10"/>
        <color theme="1"/>
        <rFont val="Segoe UI"/>
        <family val="2"/>
        <charset val="204"/>
      </rPr>
      <t>внутрішня</t>
    </r>
  </si>
  <si>
    <t>D3</t>
  </si>
  <si>
    <t>D4</t>
  </si>
  <si>
    <t xml:space="preserve">                 - призначена для захисту від ударів блискавки окремих елементів, розміщених на даху будівлі</t>
  </si>
  <si>
    <t xml:space="preserve">                 - MA пасивні мачти, MAG мачти під активний блискавкоприймач Gromostar </t>
  </si>
  <si>
    <t xml:space="preserve">                 - призначений для кріплення прута струмовідводу D6-8 на покрівлі будівлі</t>
  </si>
  <si>
    <t>SR-A</t>
  </si>
  <si>
    <t>1 шт</t>
  </si>
  <si>
    <t>SR</t>
  </si>
  <si>
    <t>2 шт</t>
  </si>
  <si>
    <t>3 шт</t>
  </si>
  <si>
    <t>4 шт</t>
  </si>
  <si>
    <t>5 шт</t>
  </si>
  <si>
    <t>GR</t>
  </si>
  <si>
    <t>6 шт</t>
  </si>
  <si>
    <t>BR</t>
  </si>
  <si>
    <t>FR</t>
  </si>
  <si>
    <t>GR-M</t>
  </si>
  <si>
    <t>SG</t>
  </si>
  <si>
    <t xml:space="preserve"> - гаряче оцинковані</t>
  </si>
  <si>
    <t xml:space="preserve">                  - для створення вертикального заземлювача необхідної довжини шляхом з'єднання декількох стрижнів за допомогою різьбових муфт</t>
  </si>
  <si>
    <t>S</t>
  </si>
  <si>
    <t>Мачта (H3000)</t>
  </si>
  <si>
    <t>Мачта (H4000)</t>
  </si>
  <si>
    <t>Мачта (H5000)</t>
  </si>
  <si>
    <t>Мачта (H6000)</t>
  </si>
  <si>
    <t>Мачта (H7000)</t>
  </si>
  <si>
    <t>Мачта (H8000)</t>
  </si>
  <si>
    <t>Блискавкоприймач на металевій основі (H5000)</t>
  </si>
  <si>
    <t>Блискавкоприймач на металевій основі (H6000)</t>
  </si>
  <si>
    <t>Блискавкоприймач на металевій основі (H7000)</t>
  </si>
  <si>
    <t>Блискавкоприймач на металевій основі (H8000)</t>
  </si>
  <si>
    <t>Блискавкоприймач на металевій основі (H9000)</t>
  </si>
  <si>
    <t>Блискавкоприймач на потрійній бетонній основі (H=8000)</t>
  </si>
  <si>
    <t>Блискавкоприймач на потрійній бетонній основі (H=9000)</t>
  </si>
  <si>
    <t xml:space="preserve">                 - призначений для кріплення смуги на пласкій або черепичної покрівлі</t>
  </si>
  <si>
    <r>
      <t xml:space="preserve">S-30 </t>
    </r>
    <r>
      <rPr>
        <sz val="12"/>
        <rFont val="Segoe UI"/>
        <family val="2"/>
        <charset val="204"/>
      </rPr>
      <t>Zn</t>
    </r>
  </si>
  <si>
    <t>S-30 HZn</t>
  </si>
  <si>
    <t>4хM8/30</t>
  </si>
  <si>
    <t>Пластини</t>
  </si>
  <si>
    <t>2шт</t>
  </si>
  <si>
    <t>3шт</t>
  </si>
  <si>
    <t>Т</t>
  </si>
  <si>
    <t>T</t>
  </si>
  <si>
    <t>4хM8/25</t>
  </si>
  <si>
    <t xml:space="preserve">                 - призначений для з'єднання прута струмовідводу D6-10 перпендикулярно або паралельно</t>
  </si>
  <si>
    <t xml:space="preserve"> - мідні пластини, нержавіючі метизи</t>
  </si>
  <si>
    <t xml:space="preserve"> - оміднені пластини, нержавіючі метизи</t>
  </si>
  <si>
    <t xml:space="preserve"> - пластини: оцинкована, рівна латунна, мідна; нержавіючі метизи</t>
  </si>
  <si>
    <t xml:space="preserve">                 - призначений для з'єднання прута струмовідводу D6-10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</si>
  <si>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B40-50</t>
    </r>
    <r>
      <rPr>
        <sz val="11"/>
        <color theme="1"/>
        <rFont val="Segoe UI"/>
        <family val="2"/>
        <charset val="204"/>
      </rPr>
      <t xml:space="preserve"> тільки </t>
    </r>
    <r>
      <rPr>
        <b/>
        <sz val="11"/>
        <color theme="1"/>
        <rFont val="Segoe UI"/>
        <family val="2"/>
        <charset val="204"/>
      </rPr>
      <t>паралельно</t>
    </r>
  </si>
  <si>
    <t xml:space="preserve"> - пластини: оцинкована, рівна латунна, рівна мідна; нержавіючі метизи</t>
  </si>
  <si>
    <t xml:space="preserve"> - пластини: рівна оцинкована, рівна латунна, мідна; нержавіючі метизи</t>
  </si>
  <si>
    <t xml:space="preserve">                 - призначений для паралельного або перпендикулярного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</si>
  <si>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SUBB-S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</si>
  <si>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- гарячеоцинковані</t>
  </si>
  <si>
    <t xml:space="preserve"> - пластини: оцинкована, латунна, мідна; нержавіючі метизи</t>
  </si>
  <si>
    <t>SZ-A</t>
  </si>
  <si>
    <t>SZ</t>
  </si>
  <si>
    <t>BZ</t>
  </si>
  <si>
    <t>SGZ</t>
  </si>
  <si>
    <r>
      <t xml:space="preserve">ЦМС  </t>
    </r>
    <r>
      <rPr>
        <sz val="11"/>
        <color theme="0"/>
        <rFont val="Segoe UI"/>
        <family val="2"/>
        <charset val="204"/>
      </rPr>
      <t>.</t>
    </r>
  </si>
  <si>
    <t>Катанка 6,0 оцинкована (0,22 кг/м)</t>
  </si>
  <si>
    <t>Катанка 7,0 оцинкована (0,31 кг/м)</t>
  </si>
  <si>
    <t>Катанка 8,0 оцинкована (0,39 кг/м)</t>
  </si>
  <si>
    <t>Катанка 10,0 оцинкована (0,62 кг/м)</t>
  </si>
  <si>
    <t>B20x3 HZn</t>
  </si>
  <si>
    <t>B20x4 HZn</t>
  </si>
  <si>
    <t>B20x5 HZn</t>
  </si>
  <si>
    <t>Полоса 25х4,0 оцинкована (0,8 кг/м)</t>
  </si>
  <si>
    <t>Полоса 20х3,0 оцинкована (0,48 кг/м)</t>
  </si>
  <si>
    <t>Полоса 20х4,0 оцинкована (0,64 кг/м)</t>
  </si>
  <si>
    <t>B25x3 HZn</t>
  </si>
  <si>
    <t>B25x4 HZn</t>
  </si>
  <si>
    <t>Полоса 25х3,0 оцинкована (0,6 кг/м)</t>
  </si>
  <si>
    <t>Полоса 20х5,0 оцинкована (0,8 кг/м)</t>
  </si>
  <si>
    <t>B30x3 HZn</t>
  </si>
  <si>
    <t>Полоса 30х3,0 оцинкована (0,72 кг/м)</t>
  </si>
  <si>
    <t>B30x3,5 HZn</t>
  </si>
  <si>
    <t>Полоса 30х3,5 оцинкована (0,84 кг/м)</t>
  </si>
  <si>
    <t>B30x4 HZn</t>
  </si>
  <si>
    <t>B30x5 HZn</t>
  </si>
  <si>
    <t>Полоса 30х4,0 оцинкована (0,961 кг/м)</t>
  </si>
  <si>
    <t>Полоса 30х5,0 оцинкована (1,2 кг/м)</t>
  </si>
  <si>
    <t>B40x3 HZn</t>
  </si>
  <si>
    <t>B40x4 HZn</t>
  </si>
  <si>
    <t>B40x5 HZn</t>
  </si>
  <si>
    <t>B50x3 HZn</t>
  </si>
  <si>
    <t>Полоса 40х3,0 оцинкована (0,961 кг/м)</t>
  </si>
  <si>
    <t>Полоса 40х4,0 оцинкована (1,29 кг/м)</t>
  </si>
  <si>
    <t>Полоса 40х5,0 оцинкована (1,6 кг/м)</t>
  </si>
  <si>
    <t>B50x4 HZn</t>
  </si>
  <si>
    <t>B50x5 HZn</t>
  </si>
  <si>
    <t>Полоса 50х3,0 оцинкована (1,2 кг/м)</t>
  </si>
  <si>
    <t>Полоса 50х4,0 оцинкована (1,6 кг/м)</t>
  </si>
  <si>
    <t>Полоса 50х5,0 оцинкована (2 кг/м)</t>
  </si>
  <si>
    <t>Катанка 8,0 алюмінієва (0,136 кг/м)</t>
  </si>
  <si>
    <t>Катанка 10,0 алюмінієва (0,22 кг/м)</t>
  </si>
  <si>
    <t>Катанка 8,0 мідна (0,45 кг/м)</t>
  </si>
  <si>
    <t>B20x3 Cu</t>
  </si>
  <si>
    <t>B20x4 Cu</t>
  </si>
  <si>
    <t>B20x5 Cu</t>
  </si>
  <si>
    <t>B25x3 Cu</t>
  </si>
  <si>
    <t>B25x4 Cu</t>
  </si>
  <si>
    <t>B25x5 Cu</t>
  </si>
  <si>
    <t>B30x3 Cu</t>
  </si>
  <si>
    <t>B30x4 Cu</t>
  </si>
  <si>
    <t>B30x5 Cu</t>
  </si>
  <si>
    <t>B40x3 Cu</t>
  </si>
  <si>
    <t>B40x4 Cu</t>
  </si>
  <si>
    <t>B40x5 Cu</t>
  </si>
  <si>
    <t>B50x4 Cu</t>
  </si>
  <si>
    <t>B50x5 Cu</t>
  </si>
  <si>
    <t>Полоса 20х3,0 мідна (0,53 кг/м)</t>
  </si>
  <si>
    <t>Полоса 20х4,0 мідна (0,71 кг/м)</t>
  </si>
  <si>
    <t>Полоса 20х5,0 мідна (0,89 кг/м)</t>
  </si>
  <si>
    <t>Полоса 25х3,0 мідна (0,67 кг/м)</t>
  </si>
  <si>
    <t>Полоса 25х4,0 мідна (0,89 кг/м)</t>
  </si>
  <si>
    <t>Полоса 25х5,0 мідна (1,11 кг/м)</t>
  </si>
  <si>
    <t>Полоса 30х3,0 мідна (0,8 кг/м)</t>
  </si>
  <si>
    <t>Полоса 30х4,0 мідна (1,07 кг/м)</t>
  </si>
  <si>
    <t>Полоса 30х5,0 мідна (1,34 кг/м)</t>
  </si>
  <si>
    <t>Полоса 40х3,0 мідна (1,07 кг/м)</t>
  </si>
  <si>
    <t>Полоса 40х4,0 мідна (1,43 кг/м)</t>
  </si>
  <si>
    <t>Полоса 40х5,0 мідна (1,78 кг/м)</t>
  </si>
  <si>
    <t>Полоса 50х4,0 мідна (1,78 кг/м)</t>
  </si>
  <si>
    <t>Полоса 50х5,0 мідна (2,23 кг/м)</t>
  </si>
  <si>
    <t>B30x3,5 Ni</t>
  </si>
  <si>
    <t>Полоса 30х3,5 нержавіюча (0,825 кг/м)</t>
  </si>
  <si>
    <t>Катанка 6,0 оміднена (0,23 кг/м)</t>
  </si>
  <si>
    <t>Катанка 7,0 оміднена (0,32 кг/м)</t>
  </si>
  <si>
    <t>Катанка 8,0 оміднена (0,41 кг/м)</t>
  </si>
  <si>
    <t>Катанка 10,0 оміднена (0,64 кг/м)</t>
  </si>
  <si>
    <t>BT20x5 Cu</t>
  </si>
  <si>
    <t>BT30x5 Cu</t>
  </si>
  <si>
    <t>BT40x5 Cu</t>
  </si>
  <si>
    <t>Полоса тверда 20х5,0 мідна (0,89 кг/м)</t>
  </si>
  <si>
    <t>Полоса тверда 30х5,0 мідна (1,34 кг/м)</t>
  </si>
  <si>
    <t>B25x4 Mi</t>
  </si>
  <si>
    <t>B30x3,5 Mi</t>
  </si>
  <si>
    <t>B40x4 Mi</t>
  </si>
  <si>
    <t>Полоса 25х4,0 оміднена (0,83 кг/м)</t>
  </si>
  <si>
    <t>Полоса 40х4,0 оміднена (1,32 кг/м)</t>
  </si>
  <si>
    <t>B25x4 Al</t>
  </si>
  <si>
    <t>B30x4 Al</t>
  </si>
  <si>
    <t>B40x4 Al</t>
  </si>
  <si>
    <t>B50x5 Al</t>
  </si>
  <si>
    <t>Полоса 25х4,0 алюмінієва (0,28 кг/м)</t>
  </si>
  <si>
    <t>Полоса 30х4,0 алюмінієва (0,34 кг/м)</t>
  </si>
  <si>
    <t>Полоса 40х4,0 алюмінієва (0,44 кг/м)</t>
  </si>
  <si>
    <t>Полоса 50х5,0 алюмінієва (0,69 кг/м)</t>
  </si>
  <si>
    <t>Круг 16,0 оцинкований (1,6 кг/м)</t>
  </si>
  <si>
    <t>Круг 20,0 оцинкований (2,5 кг/м)</t>
  </si>
  <si>
    <t>м</t>
  </si>
  <si>
    <t>Дріт 10,0 оцинкований в ізоляції з ПВХ</t>
  </si>
  <si>
    <t>AO</t>
  </si>
  <si>
    <t>ZO</t>
  </si>
  <si>
    <t>Полоса тверда 40х5,0 мідна (1,78 кг/м)</t>
  </si>
  <si>
    <t>Полоса 30х3,5 оміднена (0,87 кг/м)</t>
  </si>
  <si>
    <t>Дріт 8,0 алюмінієвий в ізоляції з ПВХ</t>
  </si>
  <si>
    <t>DR6 HZn</t>
  </si>
  <si>
    <t>DR7 HZn</t>
  </si>
  <si>
    <t>DR8 HZn</t>
  </si>
  <si>
    <t>DR10 HZn</t>
  </si>
  <si>
    <t>DR8 Al</t>
  </si>
  <si>
    <t>DR10 Al</t>
  </si>
  <si>
    <t>DR8 Cu</t>
  </si>
  <si>
    <t>DR6 Mi</t>
  </si>
  <si>
    <t>DR7 Mi</t>
  </si>
  <si>
    <t>DR8 Mi</t>
  </si>
  <si>
    <t>DR10 Mi</t>
  </si>
  <si>
    <t>KO16 Zn</t>
  </si>
  <si>
    <t>KO20 Zn</t>
  </si>
  <si>
    <t>DRI8 Al/Ot</t>
  </si>
  <si>
    <t>DRI10 Zn/Ot</t>
  </si>
  <si>
    <t xml:space="preserve">          КАТАНКА ОЦИНКОВАНА</t>
  </si>
  <si>
    <r>
      <t xml:space="preserve">71006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</si>
  <si>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</si>
  <si>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</si>
  <si>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71010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</si>
  <si>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- гарячецинкована сталь</t>
  </si>
  <si>
    <t>Бухта</t>
  </si>
  <si>
    <t>50 кг</t>
  </si>
  <si>
    <t>227 м</t>
  </si>
  <si>
    <t>161 м</t>
  </si>
  <si>
    <t>128 м</t>
  </si>
  <si>
    <t>81 м</t>
  </si>
  <si>
    <t>Переріз</t>
  </si>
  <si>
    <r>
      <t>28мм</t>
    </r>
    <r>
      <rPr>
        <sz val="12"/>
        <color theme="1"/>
        <rFont val="Calibri"/>
        <family val="2"/>
        <charset val="204"/>
      </rPr>
      <t>²</t>
    </r>
  </si>
  <si>
    <r>
      <t>38мм</t>
    </r>
    <r>
      <rPr>
        <sz val="12"/>
        <color theme="1"/>
        <rFont val="Calibri"/>
        <family val="2"/>
        <charset val="204"/>
      </rPr>
      <t>²</t>
    </r>
  </si>
  <si>
    <r>
      <t>50мм</t>
    </r>
    <r>
      <rPr>
        <sz val="12"/>
        <color theme="1"/>
        <rFont val="Calibri"/>
        <family val="2"/>
        <charset val="204"/>
      </rPr>
      <t>²</t>
    </r>
  </si>
  <si>
    <r>
      <t>78мм</t>
    </r>
    <r>
      <rPr>
        <sz val="12"/>
        <color theme="1"/>
        <rFont val="Calibri"/>
        <family val="2"/>
        <charset val="204"/>
      </rPr>
      <t>²</t>
    </r>
  </si>
  <si>
    <t>Ціна, м</t>
  </si>
  <si>
    <t>Ціна, кг</t>
  </si>
  <si>
    <t xml:space="preserve">                 - призначений для відведення розряду блискавки до землі шляхом прокладання вздовж покрівлі та фасаду</t>
  </si>
  <si>
    <t xml:space="preserve">                 будівлі</t>
  </si>
  <si>
    <t xml:space="preserve">                 - згідно вимогам PN-EN IEC 62561-2:2018-04</t>
  </si>
  <si>
    <t xml:space="preserve">                 - має український сертифікат відповідності UA.PN.060.0664-21</t>
  </si>
  <si>
    <t xml:space="preserve">          ПОЛОСА ОЦИНКОВАНА</t>
  </si>
  <si>
    <r>
      <t xml:space="preserve">71203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</si>
  <si>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</si>
  <si>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</si>
  <si>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</si>
  <si>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</si>
  <si>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</si>
  <si>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</si>
  <si>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71350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</si>
  <si>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</si>
  <si>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</si>
  <si>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</si>
  <si>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</si>
  <si>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</si>
  <si>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71503 </t>
    </r>
    <r>
      <rPr>
        <sz val="13"/>
        <color theme="8" tint="-0.249977111117893"/>
        <rFont val="Segoe UI"/>
        <family val="2"/>
        <charset val="204"/>
      </rPr>
      <t>11</t>
    </r>
  </si>
  <si>
    <r>
      <t>60мм</t>
    </r>
    <r>
      <rPr>
        <sz val="12"/>
        <color theme="1"/>
        <rFont val="Calibri"/>
        <family val="2"/>
        <charset val="204"/>
      </rPr>
      <t>²</t>
    </r>
  </si>
  <si>
    <r>
      <t>80мм</t>
    </r>
    <r>
      <rPr>
        <sz val="12"/>
        <color theme="1"/>
        <rFont val="Calibri"/>
        <family val="2"/>
        <charset val="204"/>
      </rPr>
      <t>²</t>
    </r>
  </si>
  <si>
    <r>
      <t>100мм</t>
    </r>
    <r>
      <rPr>
        <sz val="12"/>
        <color theme="1"/>
        <rFont val="Calibri"/>
        <family val="2"/>
        <charset val="204"/>
      </rPr>
      <t>²</t>
    </r>
  </si>
  <si>
    <r>
      <t>75мм</t>
    </r>
    <r>
      <rPr>
        <sz val="12"/>
        <color theme="1"/>
        <rFont val="Calibri"/>
        <family val="2"/>
        <charset val="204"/>
      </rPr>
      <t>²</t>
    </r>
  </si>
  <si>
    <r>
      <t>90мм</t>
    </r>
    <r>
      <rPr>
        <sz val="12"/>
        <color theme="1"/>
        <rFont val="Calibri"/>
        <family val="2"/>
        <charset val="204"/>
      </rPr>
      <t>²</t>
    </r>
  </si>
  <si>
    <r>
      <t>105мм</t>
    </r>
    <r>
      <rPr>
        <sz val="12"/>
        <color theme="1"/>
        <rFont val="Calibri"/>
        <family val="2"/>
        <charset val="204"/>
      </rPr>
      <t>²</t>
    </r>
  </si>
  <si>
    <r>
      <t>120мм</t>
    </r>
    <r>
      <rPr>
        <sz val="12"/>
        <color theme="1"/>
        <rFont val="Calibri"/>
        <family val="2"/>
        <charset val="204"/>
      </rPr>
      <t>²</t>
    </r>
  </si>
  <si>
    <r>
      <t>150мм</t>
    </r>
    <r>
      <rPr>
        <sz val="12"/>
        <color theme="1"/>
        <rFont val="Calibri"/>
        <family val="2"/>
        <charset val="204"/>
      </rPr>
      <t>²</t>
    </r>
  </si>
  <si>
    <r>
      <t>160мм</t>
    </r>
    <r>
      <rPr>
        <sz val="12"/>
        <color theme="1"/>
        <rFont val="Calibri"/>
        <family val="2"/>
        <charset val="204"/>
      </rPr>
      <t>²</t>
    </r>
  </si>
  <si>
    <r>
      <t>200мм</t>
    </r>
    <r>
      <rPr>
        <sz val="12"/>
        <color theme="1"/>
        <rFont val="Calibri"/>
        <family val="2"/>
        <charset val="204"/>
      </rPr>
      <t>²</t>
    </r>
  </si>
  <si>
    <r>
      <t>250мм</t>
    </r>
    <r>
      <rPr>
        <sz val="12"/>
        <color theme="1"/>
        <rFont val="Calibri"/>
        <family val="2"/>
        <charset val="204"/>
      </rPr>
      <t>²</t>
    </r>
  </si>
  <si>
    <t>104 м</t>
  </si>
  <si>
    <t>78 м</t>
  </si>
  <si>
    <t>62,5 м</t>
  </si>
  <si>
    <t>83 м</t>
  </si>
  <si>
    <t>60 м</t>
  </si>
  <si>
    <t>70 м</t>
  </si>
  <si>
    <t>52 м</t>
  </si>
  <si>
    <t>42 м</t>
  </si>
  <si>
    <t>39 м</t>
  </si>
  <si>
    <t>31 м</t>
  </si>
  <si>
    <t>25 м</t>
  </si>
  <si>
    <t xml:space="preserve">                 - призначений для відведення розряду блискавки до землі шляхом прокладання по фасаду будівлі та у грунті</t>
  </si>
  <si>
    <t xml:space="preserve">                 - товщина покриття: 50 мкм (350 г/м²)</t>
  </si>
  <si>
    <r>
      <t xml:space="preserve">71204 </t>
    </r>
    <r>
      <rPr>
        <sz val="13"/>
        <color theme="8" tint="-0.249977111117893"/>
        <rFont val="Segoe UI"/>
        <family val="2"/>
        <charset val="204"/>
      </rPr>
      <t>11</t>
    </r>
  </si>
  <si>
    <t>Блискавкоприймач на потрійній бетонній основі (H=3000)</t>
  </si>
  <si>
    <t>Блискавкоприймач на потрійній бетонній основі (H=4000)</t>
  </si>
  <si>
    <t>Блискавкоприймач на потрійній бетонній основі (H=5000)</t>
  </si>
  <si>
    <t>Блискавкоприймач на потрійній бетонній основі (H=6000)</t>
  </si>
  <si>
    <t>Блискавкоприймач на потрійній бетонній основі (H=7000)</t>
  </si>
  <si>
    <r>
      <t xml:space="preserve">                 - призначений для кріплення прута струмовідводу D6-10 або смуги </t>
    </r>
    <r>
      <rPr>
        <b/>
        <sz val="11"/>
        <color theme="1"/>
        <rFont val="Segoe UI"/>
        <family val="2"/>
        <charset val="204"/>
      </rPr>
      <t>B30</t>
    </r>
    <r>
      <rPr>
        <sz val="11"/>
        <color theme="1"/>
        <rFont val="Segoe UI"/>
        <family val="2"/>
        <charset val="204"/>
      </rPr>
      <t xml:space="preserve"> на пласкій покрівлі</t>
    </r>
  </si>
  <si>
    <t xml:space="preserve">                - призначений для з'єднання блискавкоприймача DR16 з прутом струмовідводу D6-10</t>
  </si>
  <si>
    <t xml:space="preserve">                перпендикулярно або паралельно</t>
  </si>
  <si>
    <t xml:space="preserve"> - пластини: оцинкована DR16, рівна латунна, мідна DR6-10; нержавіючі метизи</t>
  </si>
  <si>
    <t xml:space="preserve"> - пластини: оцинкована DR6-10, рівна латунна, мідна DR16; нержавіючі метизи</t>
  </si>
  <si>
    <t>SMB16-S Zn</t>
  </si>
  <si>
    <t>SMB16-S Cu</t>
  </si>
  <si>
    <t>SMB16-S Mi</t>
  </si>
  <si>
    <t>SMB16-S Ni</t>
  </si>
  <si>
    <t>SMB16-S HZn</t>
  </si>
  <si>
    <t>SMB20-S Zn</t>
  </si>
  <si>
    <t>SMB20-S Cu</t>
  </si>
  <si>
    <t>SMB20-S Mi</t>
  </si>
  <si>
    <t>SMB20-S Ni</t>
  </si>
  <si>
    <t>SMB20-S HZn</t>
  </si>
  <si>
    <t>Затискач хрестовий з 4 отворами, прут DR20 - смуга B40-50 (2 елемента)</t>
  </si>
  <si>
    <t>Затискач універсальний, прут DR20 - смуга B40-50 (3 елемента)</t>
  </si>
  <si>
    <t>SUMB16-S Zn</t>
  </si>
  <si>
    <t>SUMB16-S Cu</t>
  </si>
  <si>
    <t>SUMB16-S Mi</t>
  </si>
  <si>
    <t>SUMB16-S Ni</t>
  </si>
  <si>
    <t>SUMB16-S HZn</t>
  </si>
  <si>
    <t>SUMB16-S Zn/Cu</t>
  </si>
  <si>
    <t>SUMB16-S Cu/Zn</t>
  </si>
  <si>
    <t>SUMB20-S Zn</t>
  </si>
  <si>
    <t>SUMB20-S Cu</t>
  </si>
  <si>
    <t>SUMB20-S Mi</t>
  </si>
  <si>
    <t>SUMB20-S Ni</t>
  </si>
  <si>
    <t>SUMB20-S HZn</t>
  </si>
  <si>
    <t>SUMB20-S Zn/Cu</t>
  </si>
  <si>
    <t>SUMB20-S Cu/Zn</t>
  </si>
  <si>
    <r>
      <t xml:space="preserve">74043 </t>
    </r>
    <r>
      <rPr>
        <sz val="13"/>
        <color rgb="FF00B0F0"/>
        <rFont val="Segoe UI"/>
        <family val="2"/>
        <charset val="204"/>
      </rPr>
      <t>01</t>
    </r>
  </si>
  <si>
    <r>
      <t xml:space="preserve">74043 </t>
    </r>
    <r>
      <rPr>
        <sz val="13"/>
        <color rgb="FFC0504D"/>
        <rFont val="Segoe UI"/>
        <family val="2"/>
        <charset val="204"/>
      </rPr>
      <t>02</t>
    </r>
  </si>
  <si>
    <r>
      <t xml:space="preserve">74043 </t>
    </r>
    <r>
      <rPr>
        <sz val="13"/>
        <color rgb="FFF79646"/>
        <rFont val="Segoe UI"/>
        <family val="2"/>
        <charset val="204"/>
      </rPr>
      <t>04</t>
    </r>
  </si>
  <si>
    <r>
      <t xml:space="preserve">74043 </t>
    </r>
    <r>
      <rPr>
        <sz val="13"/>
        <color rgb="FF3C8C8A"/>
        <rFont val="Segoe UI"/>
        <family val="2"/>
        <charset val="204"/>
      </rPr>
      <t>05</t>
    </r>
  </si>
  <si>
    <r>
      <t xml:space="preserve">74043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</si>
  <si>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SMB16-S </t>
    </r>
    <r>
      <rPr>
        <sz val="12"/>
        <rFont val="Segoe UI"/>
        <family val="2"/>
        <charset val="204"/>
      </rPr>
      <t>Zn</t>
    </r>
  </si>
  <si>
    <r>
      <t xml:space="preserve">SMB20-S </t>
    </r>
    <r>
      <rPr>
        <sz val="12"/>
        <rFont val="Segoe UI"/>
        <family val="2"/>
        <charset val="204"/>
      </rPr>
      <t>Zn</t>
    </r>
  </si>
  <si>
    <r>
      <t xml:space="preserve">74048 </t>
    </r>
    <r>
      <rPr>
        <sz val="13"/>
        <color rgb="FF00B0F0"/>
        <rFont val="Segoe UI"/>
        <family val="2"/>
        <charset val="204"/>
      </rPr>
      <t>01</t>
    </r>
  </si>
  <si>
    <r>
      <t xml:space="preserve">74048 </t>
    </r>
    <r>
      <rPr>
        <sz val="13"/>
        <color rgb="FFC0504D"/>
        <rFont val="Segoe UI"/>
        <family val="2"/>
        <charset val="204"/>
      </rPr>
      <t>02</t>
    </r>
  </si>
  <si>
    <r>
      <t xml:space="preserve">74048 </t>
    </r>
    <r>
      <rPr>
        <sz val="13"/>
        <color rgb="FFF79646"/>
        <rFont val="Segoe UI"/>
        <family val="2"/>
        <charset val="204"/>
      </rPr>
      <t>04</t>
    </r>
  </si>
  <si>
    <r>
      <t xml:space="preserve">74048 </t>
    </r>
    <r>
      <rPr>
        <sz val="13"/>
        <color rgb="FF3C8C8A"/>
        <rFont val="Segoe UI"/>
        <family val="2"/>
        <charset val="204"/>
      </rPr>
      <t>05</t>
    </r>
  </si>
  <si>
    <r>
      <t xml:space="preserve">74048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</si>
  <si>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</si>
  <si>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74048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</si>
  <si>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SUMB16-S </t>
    </r>
    <r>
      <rPr>
        <sz val="12"/>
        <rFont val="Segoe UI"/>
        <family val="2"/>
        <charset val="204"/>
      </rPr>
      <t>Zn</t>
    </r>
  </si>
  <si>
    <r>
      <t xml:space="preserve">SUMB20-S </t>
    </r>
    <r>
      <rPr>
        <sz val="12"/>
        <rFont val="Segoe UI"/>
        <family val="2"/>
        <charset val="204"/>
      </rPr>
      <t>Zn</t>
    </r>
  </si>
  <si>
    <t xml:space="preserve">Пластини </t>
  </si>
  <si>
    <t xml:space="preserve">          ЗАТИСКАЧ ХРЕСТОВИЙ З 4 ОТВОРАМИ, ПРУТ DR16-20 - СМУГА</t>
  </si>
  <si>
    <t xml:space="preserve">                 - призначений для з'єднання заземлювача або блискавкоприймача D16-20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</si>
  <si>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SMB-S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SUMB-S</t>
    </r>
    <r>
      <rPr>
        <sz val="11"/>
        <color theme="1"/>
        <rFont val="Segoe UI"/>
        <family val="2"/>
        <charset val="204"/>
      </rPr>
      <t xml:space="preserve"> призначений для з'єднання заземлювача або блискавкоприймача D16-20 зі смугою </t>
    </r>
    <r>
      <rPr>
        <b/>
        <sz val="11"/>
        <color theme="1"/>
        <rFont val="Segoe UI"/>
        <family val="2"/>
        <charset val="204"/>
      </rPr>
      <t>B40-50</t>
    </r>
  </si>
  <si>
    <t xml:space="preserve"> - пластини: оцинкована з вигином , рівна латунна, рівна мідна; нержавіючі метизи</t>
  </si>
  <si>
    <t xml:space="preserve"> - пластини: рівна оцинкована, рівна латунна, мідна з вигином; нержавіючі метизи</t>
  </si>
  <si>
    <t>4хM8/40</t>
  </si>
  <si>
    <t xml:space="preserve">                 - призначений для з'єднання прута до D16 перпендикулярно або паралельно</t>
  </si>
  <si>
    <t>6хM8/20</t>
  </si>
  <si>
    <t xml:space="preserve">                 - призначений для паралельного з'єднання прута струмовідводу D6-10 зі смугою </t>
  </si>
  <si>
    <t xml:space="preserve">                 - приєднання виконується за допомогою свердління отворів у смузі під болти</t>
  </si>
  <si>
    <t xml:space="preserve"> - пластини: оцинкована DR6-10, рівна латунна, рівна мідна; нержавіючі метизи</t>
  </si>
  <si>
    <t xml:space="preserve"> - пластини: рівна оцинкована, рівна латунна, мідна DR6-10; нержавіючі метизи</t>
  </si>
  <si>
    <t xml:space="preserve">          ЗАТИСКАЧ КРЕСТОВИЙ З 4 ОТВОРАМИ, ПРУТ DR16-20 - ПРУТ DR8-10</t>
  </si>
  <si>
    <t xml:space="preserve">                 - призначений для з'єднання заземлювача D16-20 або блискавкоприймача D16 з струмовідводом D6-10</t>
  </si>
  <si>
    <r>
      <t xml:space="preserve">                 або смугою до </t>
    </r>
    <r>
      <rPr>
        <b/>
        <sz val="11"/>
        <color theme="1"/>
        <rFont val="Segoe UI"/>
        <family val="2"/>
        <charset val="204"/>
      </rPr>
      <t>B40</t>
    </r>
    <r>
      <rPr>
        <sz val="11"/>
        <color theme="1"/>
        <rFont val="Segoe UI"/>
        <family val="2"/>
        <charset val="204"/>
      </rPr>
      <t xml:space="preserve"> перпендикулярно чи паралельно</t>
    </r>
  </si>
  <si>
    <t>M10/30</t>
  </si>
  <si>
    <t xml:space="preserve">          ЗАТИСКАЧ УНІВЕРСАЛЬНИЙ ADAPT, ПРУТ - ПРУТ</t>
  </si>
  <si>
    <t xml:space="preserve">                 - призначений для з'єднання прута струмовідводу D8-10 перпендикулярно, паралельно</t>
  </si>
  <si>
    <t xml:space="preserve">                 та під кутом</t>
  </si>
  <si>
    <t>3хM8/20</t>
  </si>
  <si>
    <t xml:space="preserve">                 - призначений для з'єднання прута струмовідводу D8-10 перпендикулярно</t>
  </si>
  <si>
    <t>Т1</t>
  </si>
  <si>
    <t>Т2</t>
  </si>
  <si>
    <t xml:space="preserve">                 - призначений для маркування опусків системи блискавкозазисту або точок заземлення</t>
  </si>
  <si>
    <t xml:space="preserve">                 - використовується для прута струмовідводу DR6-10 або смуги B30</t>
  </si>
  <si>
    <t xml:space="preserve"> - пластини: оцинкована DR6-10, алюмінієва маркувальна; оцинковані метизи</t>
  </si>
  <si>
    <t>4хM6/10</t>
  </si>
  <si>
    <t>4хM6/16</t>
  </si>
  <si>
    <t xml:space="preserve">                 - призначений для поздовжнього з'єднання прута струмовідводу DR6-8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</si>
  <si>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Slong-MAX</t>
    </r>
    <r>
      <rPr>
        <sz val="11"/>
        <color theme="1"/>
        <rFont val="Segoe UI"/>
        <family val="2"/>
        <charset val="204"/>
      </rPr>
      <t xml:space="preserve"> призначений для поздовжнього з'єднання прута DR10-16</t>
    </r>
  </si>
  <si>
    <t xml:space="preserve"> - мідна трубка, нержавіючі метизи</t>
  </si>
  <si>
    <t xml:space="preserve"> - оміднена трубка, нержавіючі метизи</t>
  </si>
  <si>
    <t>4хM6/20</t>
  </si>
  <si>
    <t xml:space="preserve"> - пластини: оцинкована DR6-10, рівна латунна, мідна DR6-10; нержавіючі метизи</t>
  </si>
  <si>
    <t>З'єднувач прут DR6-10 - полоса B40 (2 елемента)</t>
  </si>
  <si>
    <t>З'єднувач прут DR6-10 - полоса B40 (3 елемента)</t>
  </si>
  <si>
    <t>2хM8/25</t>
  </si>
  <si>
    <t xml:space="preserve">                 - призначений для з'єднання прута струмовідводу D6-10 зі смугою подовжньо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</si>
  <si>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SPU-S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</t>
    </r>
  </si>
  <si>
    <t>2хM10/30</t>
  </si>
  <si>
    <t xml:space="preserve">                 - призначений для паралельного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</si>
  <si>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SPPU-S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</si>
  <si>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                - призначений для з’єднання блискавкоприймача D16 з прутом струмовідводу DR6-10</t>
  </si>
  <si>
    <t xml:space="preserve">                 - призначений для поздовжнього з'єднання прута струмовідводу DR8-10</t>
  </si>
  <si>
    <t>10м</t>
  </si>
  <si>
    <t xml:space="preserve"> - тканина просочена бітумною мастикою</t>
  </si>
  <si>
    <t>L</t>
  </si>
  <si>
    <t xml:space="preserve">                 - призначений для кріплення прута струмовідводу D6-10 покрівлі різних типів, або фасаді будівлі</t>
  </si>
  <si>
    <t xml:space="preserve"> - тканина просочена вазеліном</t>
  </si>
  <si>
    <t>Бетон</t>
  </si>
  <si>
    <t>—</t>
  </si>
  <si>
    <t>+</t>
  </si>
  <si>
    <t>Кришка</t>
  </si>
  <si>
    <r>
      <t xml:space="preserve">74751 </t>
    </r>
    <r>
      <rPr>
        <sz val="13"/>
        <color rgb="FF00B0F0"/>
        <rFont val="Segoe UI"/>
        <family val="2"/>
        <charset val="204"/>
      </rPr>
      <t>01</t>
    </r>
  </si>
  <si>
    <r>
      <t xml:space="preserve">74751 </t>
    </r>
    <r>
      <rPr>
        <sz val="13"/>
        <color rgb="FFC0504D"/>
        <rFont val="Segoe UI"/>
        <family val="2"/>
        <charset val="204"/>
      </rPr>
      <t>02</t>
    </r>
  </si>
  <si>
    <r>
      <t xml:space="preserve">74751 </t>
    </r>
    <r>
      <rPr>
        <sz val="13"/>
        <color rgb="FFF79646"/>
        <rFont val="Segoe UI"/>
        <family val="2"/>
        <charset val="204"/>
      </rPr>
      <t>04</t>
    </r>
  </si>
  <si>
    <r>
      <t xml:space="preserve">74751 </t>
    </r>
    <r>
      <rPr>
        <sz val="13"/>
        <color rgb="FF3C8C8A"/>
        <rFont val="Segoe UI"/>
        <family val="2"/>
        <charset val="204"/>
      </rPr>
      <t>05</t>
    </r>
  </si>
  <si>
    <r>
      <t xml:space="preserve">74751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</si>
  <si>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74752 </t>
    </r>
    <r>
      <rPr>
        <sz val="13"/>
        <color rgb="FF00B0F0"/>
        <rFont val="Segoe UI"/>
        <family val="2"/>
        <charset val="204"/>
      </rPr>
      <t>01</t>
    </r>
  </si>
  <si>
    <r>
      <t xml:space="preserve">74752 </t>
    </r>
    <r>
      <rPr>
        <sz val="13"/>
        <color rgb="FFC0504D"/>
        <rFont val="Segoe UI"/>
        <family val="2"/>
        <charset val="204"/>
      </rPr>
      <t>02</t>
    </r>
  </si>
  <si>
    <r>
      <t xml:space="preserve">74752 </t>
    </r>
    <r>
      <rPr>
        <sz val="13"/>
        <color rgb="FFF79646"/>
        <rFont val="Segoe UI"/>
        <family val="2"/>
        <charset val="204"/>
      </rPr>
      <t>04</t>
    </r>
  </si>
  <si>
    <r>
      <t xml:space="preserve">74752 </t>
    </r>
    <r>
      <rPr>
        <sz val="13"/>
        <color rgb="FF3C8C8A"/>
        <rFont val="Segoe UI"/>
        <family val="2"/>
        <charset val="204"/>
      </rPr>
      <t>05</t>
    </r>
  </si>
  <si>
    <r>
      <t xml:space="preserve">74752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</si>
  <si>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01</t>
    </r>
  </si>
  <si>
    <r>
      <t xml:space="preserve">74753 </t>
    </r>
    <r>
      <rPr>
        <sz val="13"/>
        <color rgb="FFC0504D"/>
        <rFont val="Segoe UI"/>
        <family val="2"/>
        <charset val="204"/>
      </rPr>
      <t>02</t>
    </r>
  </si>
  <si>
    <r>
      <t xml:space="preserve">74753 </t>
    </r>
    <r>
      <rPr>
        <sz val="13"/>
        <color rgb="FFF79646"/>
        <rFont val="Segoe UI"/>
        <family val="2"/>
        <charset val="204"/>
      </rPr>
      <t>04</t>
    </r>
  </si>
  <si>
    <r>
      <t xml:space="preserve">74753 </t>
    </r>
    <r>
      <rPr>
        <sz val="13"/>
        <color rgb="FF3C8C8A"/>
        <rFont val="Segoe UI"/>
        <family val="2"/>
        <charset val="204"/>
      </rPr>
      <t>05</t>
    </r>
  </si>
  <si>
    <r>
      <t xml:space="preserve">74753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</si>
  <si>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</si>
  <si>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</si>
  <si>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74754 </t>
    </r>
    <r>
      <rPr>
        <sz val="13"/>
        <color rgb="FF00B0F0"/>
        <rFont val="Segoe UI"/>
        <family val="2"/>
        <charset val="204"/>
      </rPr>
      <t>01</t>
    </r>
  </si>
  <si>
    <r>
      <t xml:space="preserve">74754 </t>
    </r>
    <r>
      <rPr>
        <sz val="13"/>
        <color rgb="FFC0504D"/>
        <rFont val="Segoe UI"/>
        <family val="2"/>
        <charset val="204"/>
      </rPr>
      <t>02</t>
    </r>
  </si>
  <si>
    <r>
      <t xml:space="preserve">74754 </t>
    </r>
    <r>
      <rPr>
        <sz val="13"/>
        <color rgb="FFF79646"/>
        <rFont val="Segoe UI"/>
        <family val="2"/>
        <charset val="204"/>
      </rPr>
      <t>04</t>
    </r>
  </si>
  <si>
    <r>
      <t xml:space="preserve">74754 </t>
    </r>
    <r>
      <rPr>
        <sz val="13"/>
        <color rgb="FF3C8C8A"/>
        <rFont val="Segoe UI"/>
        <family val="2"/>
        <charset val="204"/>
      </rPr>
      <t>05</t>
    </r>
  </si>
  <si>
    <r>
      <t xml:space="preserve">74754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</si>
  <si>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</si>
  <si>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</si>
  <si>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74755 </t>
    </r>
    <r>
      <rPr>
        <sz val="13"/>
        <color rgb="FF00B0F0"/>
        <rFont val="Segoe UI"/>
        <family val="2"/>
        <charset val="204"/>
      </rPr>
      <t>01</t>
    </r>
  </si>
  <si>
    <r>
      <t xml:space="preserve">74755 </t>
    </r>
    <r>
      <rPr>
        <sz val="13"/>
        <color rgb="FFC0504D"/>
        <rFont val="Segoe UI"/>
        <family val="2"/>
        <charset val="204"/>
      </rPr>
      <t>02</t>
    </r>
  </si>
  <si>
    <r>
      <t xml:space="preserve">74755 </t>
    </r>
    <r>
      <rPr>
        <sz val="13"/>
        <color rgb="FFF79646"/>
        <rFont val="Segoe UI"/>
        <family val="2"/>
        <charset val="204"/>
      </rPr>
      <t>04</t>
    </r>
  </si>
  <si>
    <r>
      <t xml:space="preserve">74755 </t>
    </r>
    <r>
      <rPr>
        <sz val="13"/>
        <color rgb="FF3C8C8A"/>
        <rFont val="Segoe UI"/>
        <family val="2"/>
        <charset val="204"/>
      </rPr>
      <t>05</t>
    </r>
  </si>
  <si>
    <r>
      <t xml:space="preserve">74755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</si>
  <si>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74756 </t>
    </r>
    <r>
      <rPr>
        <sz val="13"/>
        <color rgb="FF00B0F0"/>
        <rFont val="Segoe UI"/>
        <family val="2"/>
        <charset val="204"/>
      </rPr>
      <t>01</t>
    </r>
  </si>
  <si>
    <r>
      <t xml:space="preserve">74756 </t>
    </r>
    <r>
      <rPr>
        <sz val="13"/>
        <color rgb="FFC0504D"/>
        <rFont val="Segoe UI"/>
        <family val="2"/>
        <charset val="204"/>
      </rPr>
      <t>02</t>
    </r>
  </si>
  <si>
    <r>
      <t xml:space="preserve">74756 </t>
    </r>
    <r>
      <rPr>
        <sz val="13"/>
        <color rgb="FFF79646"/>
        <rFont val="Segoe UI"/>
        <family val="2"/>
        <charset val="204"/>
      </rPr>
      <t>04</t>
    </r>
  </si>
  <si>
    <r>
      <t xml:space="preserve">74756 </t>
    </r>
    <r>
      <rPr>
        <sz val="13"/>
        <color rgb="FF3C8C8A"/>
        <rFont val="Segoe UI"/>
        <family val="2"/>
        <charset val="204"/>
      </rPr>
      <t>05</t>
    </r>
  </si>
  <si>
    <r>
      <t xml:space="preserve">74756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</si>
  <si>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01</t>
    </r>
  </si>
  <si>
    <r>
      <t xml:space="preserve">74757 </t>
    </r>
    <r>
      <rPr>
        <sz val="13"/>
        <color rgb="FFC0504D"/>
        <rFont val="Segoe UI"/>
        <family val="2"/>
        <charset val="204"/>
      </rPr>
      <t>02</t>
    </r>
  </si>
  <si>
    <r>
      <t xml:space="preserve">74757 </t>
    </r>
    <r>
      <rPr>
        <sz val="13"/>
        <color rgb="FFF79646"/>
        <rFont val="Segoe UI"/>
        <family val="2"/>
        <charset val="204"/>
      </rPr>
      <t>04</t>
    </r>
  </si>
  <si>
    <r>
      <t xml:space="preserve">74757 </t>
    </r>
    <r>
      <rPr>
        <sz val="13"/>
        <color rgb="FF3C8C8A"/>
        <rFont val="Segoe UI"/>
        <family val="2"/>
        <charset val="204"/>
      </rPr>
      <t>05</t>
    </r>
  </si>
  <si>
    <r>
      <t xml:space="preserve">74757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</si>
  <si>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</si>
  <si>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74758 </t>
    </r>
    <r>
      <rPr>
        <sz val="13"/>
        <color rgb="FF00B0F0"/>
        <rFont val="Segoe UI"/>
        <family val="2"/>
        <charset val="204"/>
      </rPr>
      <t>01</t>
    </r>
  </si>
  <si>
    <r>
      <t xml:space="preserve">74758 </t>
    </r>
    <r>
      <rPr>
        <sz val="13"/>
        <color rgb="FFC0504D"/>
        <rFont val="Segoe UI"/>
        <family val="2"/>
        <charset val="204"/>
      </rPr>
      <t>02</t>
    </r>
  </si>
  <si>
    <r>
      <t xml:space="preserve">74758 </t>
    </r>
    <r>
      <rPr>
        <sz val="13"/>
        <color rgb="FFF79646"/>
        <rFont val="Segoe UI"/>
        <family val="2"/>
        <charset val="204"/>
      </rPr>
      <t>04</t>
    </r>
  </si>
  <si>
    <r>
      <t xml:space="preserve">74758 </t>
    </r>
    <r>
      <rPr>
        <sz val="13"/>
        <color rgb="FF3C8C8A"/>
        <rFont val="Segoe UI"/>
        <family val="2"/>
        <charset val="204"/>
      </rPr>
      <t>05</t>
    </r>
  </si>
  <si>
    <r>
      <t xml:space="preserve">74758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</si>
  <si>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</si>
  <si>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t xml:space="preserve">                 - призначений для кріплення прута струмовідводу D6-8 на пласкій покрівлі</t>
  </si>
  <si>
    <t xml:space="preserve">                 - кріпитися за допомогою приклеювання стрічки до покрівлі</t>
  </si>
  <si>
    <t xml:space="preserve">                 - призначений для прокладання прута DR8-10 мм по водостічній трубі</t>
  </si>
  <si>
    <t xml:space="preserve">2хM8/20 2хM6/20 </t>
  </si>
  <si>
    <t>M8/20 M8/30</t>
  </si>
  <si>
    <t>Ʌ</t>
  </si>
  <si>
    <t>FR Zn/Mi</t>
  </si>
  <si>
    <t>FR Cu/Zn</t>
  </si>
  <si>
    <t>FR-S Zn/Mi</t>
  </si>
  <si>
    <t>FR-S Cu/Zn</t>
  </si>
  <si>
    <t>ZM</t>
  </si>
  <si>
    <r>
      <t xml:space="preserve">75221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</si>
  <si>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75221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</si>
  <si>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</si>
  <si>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</si>
  <si>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FR </t>
    </r>
    <r>
      <rPr>
        <sz val="12"/>
        <rFont val="Segoe UI"/>
        <family val="2"/>
        <charset val="204"/>
      </rPr>
      <t>Zn/Mi</t>
    </r>
  </si>
  <si>
    <t>М16</t>
  </si>
  <si>
    <t xml:space="preserve"> - для з'єднання оцинкованої смуги з омідненим заземлювачем</t>
  </si>
  <si>
    <t xml:space="preserve"> - для з'єднання мідної смуги з оцинкованим заземлювачем</t>
  </si>
  <si>
    <t xml:space="preserve"> - покриті методом воронування</t>
  </si>
  <si>
    <t>M16</t>
  </si>
  <si>
    <t>M16x28</t>
  </si>
  <si>
    <r>
      <t>D</t>
    </r>
    <r>
      <rPr>
        <sz val="14"/>
        <color theme="1"/>
        <rFont val="Calibri"/>
        <family val="2"/>
        <charset val="204"/>
      </rPr>
      <t>₂</t>
    </r>
  </si>
  <si>
    <r>
      <t>D</t>
    </r>
    <r>
      <rPr>
        <sz val="14"/>
        <color theme="1"/>
        <rFont val="Calibri"/>
        <family val="2"/>
        <charset val="204"/>
      </rPr>
      <t>₁</t>
    </r>
  </si>
  <si>
    <t>SGR Zn/Mi</t>
  </si>
  <si>
    <t>SGR Mi/Zn</t>
  </si>
  <si>
    <t>SGZ Zn/Mi</t>
  </si>
  <si>
    <t>SGZ Mi/Zn</t>
  </si>
  <si>
    <t>MZ</t>
  </si>
  <si>
    <r>
      <t xml:space="preserve">75461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</si>
  <si>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</si>
  <si>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 xml:space="preserve">75465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</si>
  <si>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</si>
  <si>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>H</t>
    </r>
    <r>
      <rPr>
        <sz val="14"/>
        <color theme="1"/>
        <rFont val="Calibri"/>
        <family val="2"/>
        <charset val="204"/>
      </rPr>
      <t>₂</t>
    </r>
  </si>
  <si>
    <r>
      <t>H</t>
    </r>
    <r>
      <rPr>
        <sz val="14"/>
        <color theme="1"/>
        <rFont val="Calibri"/>
        <family val="2"/>
        <charset val="204"/>
      </rPr>
      <t>₁</t>
    </r>
  </si>
  <si>
    <t xml:space="preserve"> - пластини: оцинкована під смугу/прут, рівна латунна, оміднена під шпильку, нержавіючи метизи</t>
  </si>
  <si>
    <t xml:space="preserve"> - пластини: оміднена під смугу/прут, рівна латунна, оцинкована під шпильку, нержавіючи метизи</t>
  </si>
  <si>
    <t xml:space="preserve"> - сталь без покриття</t>
  </si>
  <si>
    <r>
      <t>D</t>
    </r>
    <r>
      <rPr>
        <sz val="14"/>
        <color theme="1"/>
        <rFont val="Calibri"/>
        <family val="2"/>
        <charset val="204"/>
      </rPr>
      <t>₃</t>
    </r>
  </si>
  <si>
    <t>7x3шт</t>
  </si>
  <si>
    <t xml:space="preserve"> - мідний стрижень, оміднена основа</t>
  </si>
  <si>
    <t xml:space="preserve"> - оцинкований стрижень, обміднена основа</t>
  </si>
  <si>
    <t xml:space="preserve"> - мастика із вмістом цинку та графіту</t>
  </si>
  <si>
    <t>- вазелін</t>
  </si>
  <si>
    <t>400 мл</t>
  </si>
  <si>
    <t xml:space="preserve"> - спрей з великим вмістом цинку</t>
  </si>
  <si>
    <t xml:space="preserve"> - бітумна клеюча мастика</t>
  </si>
  <si>
    <t>Висота мачти, м</t>
  </si>
  <si>
    <t>Часове випередження</t>
  </si>
  <si>
    <t>Клас захисту
(ефективність)</t>
  </si>
  <si>
    <t>Тип E.S.E</t>
  </si>
  <si>
    <r>
      <rPr>
        <b/>
        <sz val="11"/>
        <color theme="1"/>
        <rFont val="Segoe UI"/>
        <family val="2"/>
        <charset val="204"/>
      </rPr>
      <t>MGR25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25)</t>
    </r>
  </si>
  <si>
    <r>
      <rPr>
        <b/>
        <sz val="11"/>
        <color theme="1"/>
        <rFont val="Segoe UI"/>
        <family val="2"/>
        <charset val="204"/>
      </rPr>
      <t>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(95%)</t>
    </r>
  </si>
  <si>
    <r>
      <rPr>
        <b/>
        <sz val="11"/>
        <color theme="1"/>
        <rFont val="Segoe UI"/>
        <family val="2"/>
        <charset val="204"/>
      </rPr>
      <t>III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(90%)</t>
    </r>
  </si>
  <si>
    <r>
      <rPr>
        <b/>
        <sz val="11"/>
        <color theme="1"/>
        <rFont val="Segoe UI"/>
        <family val="2"/>
        <charset val="204"/>
      </rPr>
      <t>IV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(80%)</t>
    </r>
  </si>
  <si>
    <r>
      <rPr>
        <b/>
        <sz val="11"/>
        <color theme="1"/>
        <rFont val="Segoe UI"/>
        <family val="2"/>
        <charset val="204"/>
      </rPr>
      <t>MGR35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35)</t>
    </r>
  </si>
  <si>
    <r>
      <rPr>
        <b/>
        <sz val="11"/>
        <color theme="1"/>
        <rFont val="Segoe UI"/>
        <family val="2"/>
        <charset val="204"/>
      </rPr>
      <t>MGR45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45)</t>
    </r>
  </si>
  <si>
    <r>
      <rPr>
        <b/>
        <sz val="11"/>
        <color theme="1"/>
        <rFont val="Segoe UI"/>
        <family val="2"/>
        <charset val="204"/>
      </rPr>
      <t>MGR60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60)</t>
    </r>
  </si>
  <si>
    <r>
      <rPr>
        <b/>
        <sz val="11"/>
        <color theme="1"/>
        <rFont val="Segoe UI"/>
        <family val="2"/>
        <charset val="204"/>
      </rPr>
      <t>I</t>
    </r>
    <r>
      <rPr>
        <sz val="10"/>
        <color theme="1"/>
        <rFont val="Segoe UI"/>
        <family val="2"/>
        <charset val="204"/>
      </rPr>
      <t xml:space="preserve"> (98%)</t>
    </r>
  </si>
  <si>
    <t>РАДІУС ЗОНИ ЗАХИСТУ</t>
  </si>
  <si>
    <r>
      <t xml:space="preserve">25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</si>
  <si>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35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</si>
  <si>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45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</si>
  <si>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60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</si>
  <si>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t>16-19</t>
  </si>
  <si>
    <t>20-23</t>
  </si>
  <si>
    <t>2хМ10/30</t>
  </si>
  <si>
    <t>11x2шт</t>
  </si>
  <si>
    <t>2хM10/60</t>
  </si>
  <si>
    <t>11x4шт</t>
  </si>
  <si>
    <r>
      <t>R</t>
    </r>
    <r>
      <rPr>
        <sz val="14"/>
        <color theme="1"/>
        <rFont val="Calibri"/>
        <family val="2"/>
        <charset val="204"/>
      </rPr>
      <t>₁</t>
    </r>
  </si>
  <si>
    <r>
      <t>R</t>
    </r>
    <r>
      <rPr>
        <sz val="14"/>
        <color theme="1"/>
        <rFont val="Calibri"/>
        <family val="2"/>
        <charset val="204"/>
      </rPr>
      <t>₂</t>
    </r>
  </si>
  <si>
    <t>M16x35</t>
  </si>
  <si>
    <t>M8x30</t>
  </si>
  <si>
    <t>2хМ8/20</t>
  </si>
  <si>
    <t xml:space="preserve"> - діелетричний матеріал, алюмінієві втулки</t>
  </si>
  <si>
    <t>M16/50</t>
  </si>
  <si>
    <t>4хM8/50</t>
  </si>
  <si>
    <t>4хM8/100</t>
  </si>
  <si>
    <t xml:space="preserve">          ПІДКЛАДКА ПІД БЕТОНУ ОСНОВУ</t>
  </si>
  <si>
    <t xml:space="preserve"> </t>
  </si>
  <si>
    <r>
      <t>H</t>
    </r>
    <r>
      <rPr>
        <sz val="14"/>
        <color theme="1"/>
        <rFont val="Calibri"/>
        <family val="2"/>
        <charset val="204"/>
      </rPr>
      <t>₃</t>
    </r>
  </si>
  <si>
    <t>6хM10/30</t>
  </si>
  <si>
    <t>17x3шт</t>
  </si>
  <si>
    <t>17x5шт</t>
  </si>
  <si>
    <t>12хM10/20 3хМ16/50</t>
  </si>
  <si>
    <t>16хM10/20 5хМ16/50</t>
  </si>
  <si>
    <t>M8/12</t>
  </si>
  <si>
    <t>M10/20 M8/30</t>
  </si>
  <si>
    <t>5x4шт</t>
  </si>
  <si>
    <t xml:space="preserve"> - оцинкована підставка, алюмінієвий блискавкоприймач</t>
  </si>
  <si>
    <t xml:space="preserve"> - оміднена підставка, мідний блискавкоприймач</t>
  </si>
  <si>
    <t>80-125</t>
  </si>
  <si>
    <t>2хM6/16 М8/30 М10/20</t>
  </si>
  <si>
    <t>10/16</t>
  </si>
  <si>
    <t>5x8шт</t>
  </si>
  <si>
    <r>
      <t xml:space="preserve">73525 </t>
    </r>
    <r>
      <rPr>
        <sz val="13"/>
        <color rgb="FFC0504D"/>
        <rFont val="Segoe UI"/>
        <family val="2"/>
        <charset val="204"/>
      </rPr>
      <t>02</t>
    </r>
  </si>
  <si>
    <r>
      <t xml:space="preserve">73525 </t>
    </r>
    <r>
      <rPr>
        <sz val="13"/>
        <color rgb="FF3C8C8A"/>
        <rFont val="Segoe UI"/>
        <family val="2"/>
        <charset val="204"/>
      </rPr>
      <t>05</t>
    </r>
  </si>
  <si>
    <r>
      <t xml:space="preserve">73535 </t>
    </r>
    <r>
      <rPr>
        <sz val="13"/>
        <color rgb="FFC0504D"/>
        <rFont val="Segoe UI"/>
        <family val="2"/>
        <charset val="204"/>
      </rPr>
      <t>02</t>
    </r>
  </si>
  <si>
    <r>
      <t xml:space="preserve">73535 </t>
    </r>
    <r>
      <rPr>
        <sz val="13"/>
        <color rgb="FF3C8C8A"/>
        <rFont val="Segoe UI"/>
        <family val="2"/>
        <charset val="204"/>
      </rPr>
      <t>05</t>
    </r>
  </si>
  <si>
    <r>
      <t xml:space="preserve">73545 </t>
    </r>
    <r>
      <rPr>
        <sz val="13"/>
        <color rgb="FFC0504D"/>
        <rFont val="Segoe UI"/>
        <family val="2"/>
        <charset val="204"/>
      </rPr>
      <t>02</t>
    </r>
  </si>
  <si>
    <r>
      <t xml:space="preserve">73545 </t>
    </r>
    <r>
      <rPr>
        <sz val="13"/>
        <color rgb="FF3C8C8A"/>
        <rFont val="Segoe UI"/>
        <family val="2"/>
        <charset val="204"/>
      </rPr>
      <t>05</t>
    </r>
  </si>
  <si>
    <r>
      <t xml:space="preserve">73560 </t>
    </r>
    <r>
      <rPr>
        <sz val="13"/>
        <color rgb="FFC0504D"/>
        <rFont val="Segoe UI"/>
        <family val="2"/>
        <charset val="204"/>
      </rPr>
      <t>02</t>
    </r>
  </si>
  <si>
    <r>
      <t xml:space="preserve">73560 </t>
    </r>
    <r>
      <rPr>
        <sz val="13"/>
        <color rgb="FF3C8C8A"/>
        <rFont val="Segoe UI"/>
        <family val="2"/>
        <charset val="204"/>
      </rPr>
      <t>05</t>
    </r>
  </si>
  <si>
    <t xml:space="preserve">          ШПИЛЬКА ЗАЗЕМЛЕННЯ РІЗЬБОВА D16 </t>
  </si>
  <si>
    <t xml:space="preserve">          ПОКРІВЕЛЬНИЙ БЕТОННИЙ ТРИМАЧ КАБЕЛЬНИХ ЛОТКІВ</t>
  </si>
  <si>
    <t xml:space="preserve"> - збірний</t>
  </si>
  <si>
    <t xml:space="preserve">                 - Універсальна машина 2в1. Для вирівнювання катанки та смуги. Машинка оснащена сімома </t>
  </si>
  <si>
    <t xml:space="preserve">                 загартованими правильними роликами зі спеціально підібраним профілем, що дозволяють </t>
  </si>
  <si>
    <t xml:space="preserve">                 правити дріт із твердістю Rm max 420 МПа діаметром 6, 8, 10 мм та смугу з максимальними </t>
  </si>
  <si>
    <t xml:space="preserve">                 розмірами 45х4 мм. Усі ролики загартовані та встановлені на герметичних підшипниках, що не </t>
  </si>
  <si>
    <t xml:space="preserve">                 потребують змащування. Завдяки спеціальній інтегрованій системі приводу, всі ролики </t>
  </si>
  <si>
    <t xml:space="preserve">                 рухаються одночасно, що забезпечує ідеальне ведення розпрямленого матеріалу і запобігає </t>
  </si>
  <si>
    <t xml:space="preserve">                 заїдання або подряпини на поверхні.Додатковою перевагою нашого пристрою є його невелика</t>
  </si>
  <si>
    <t xml:space="preserve">                 вага (менше 14,5 кг. з рукояткою приводу) та невеликі, навіть компактні розміри (29x25x14 см) та дуже зручна ручка для перенесення. Це пристрій, призначений для промислової обробки, для компаній, що займаються монтажем захисту від блискавки.</t>
  </si>
  <si>
    <t xml:space="preserve">                 дуже зручна ручка для перенесення. Це пристрій, призначений для промислової обробки, для </t>
  </si>
  <si>
    <t xml:space="preserve">                 промислової обробки, для компаній, що займаються монтажем захисту від блискавки.</t>
  </si>
  <si>
    <t>Тримач прута DR8-10 пластиковий Tolik М6 (H15)</t>
  </si>
  <si>
    <t>Тримач прута DR8-10 пластиковий Tolik М8 (H15)</t>
  </si>
  <si>
    <r>
      <t xml:space="preserve">72364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</si>
  <si>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72365 </t>
    </r>
    <r>
      <rPr>
        <sz val="13"/>
        <color theme="7" tint="-0.249977111117893"/>
        <rFont val="Segoe UI"/>
        <family val="2"/>
        <charset val="204"/>
      </rPr>
      <t>06</t>
    </r>
  </si>
  <si>
    <t>Tolik2-M6 Pl</t>
  </si>
  <si>
    <t>Tolik2-M8 Pl</t>
  </si>
  <si>
    <t>Tolik3-M8 Pl</t>
  </si>
  <si>
    <t>Tolik3-M6 Pl</t>
  </si>
  <si>
    <r>
      <t xml:space="preserve">NRK </t>
    </r>
    <r>
      <rPr>
        <sz val="12"/>
        <rFont val="Segoe UI"/>
        <family val="2"/>
        <charset val="204"/>
      </rPr>
      <t>Zn</t>
    </r>
  </si>
  <si>
    <t>NRK Mi</t>
  </si>
  <si>
    <r>
      <t xml:space="preserve">75211 </t>
    </r>
    <r>
      <rPr>
        <sz val="13"/>
        <color rgb="FF00B0F0"/>
        <rFont val="Segoe UI"/>
        <family val="2"/>
        <charset val="204"/>
      </rPr>
      <t>01</t>
    </r>
  </si>
  <si>
    <r>
      <t xml:space="preserve">75211 </t>
    </r>
    <r>
      <rPr>
        <sz val="13"/>
        <color rgb="FFF79646"/>
        <rFont val="Segoe UI"/>
        <family val="2"/>
        <charset val="204"/>
      </rPr>
      <t>04</t>
    </r>
  </si>
  <si>
    <t xml:space="preserve">          НАКОНЕЧНИК СТАНДАРТНИЙ РІЗЬБОВИЙ D16</t>
  </si>
  <si>
    <t>NRK Zn</t>
  </si>
  <si>
    <t>Наконечник стандартний різьбовий D16</t>
  </si>
  <si>
    <t>50 кг
25 кг</t>
  </si>
  <si>
    <t>2xM16</t>
  </si>
  <si>
    <t xml:space="preserve"> - бетоні</t>
  </si>
  <si>
    <r>
      <t xml:space="preserve">DHI600 </t>
    </r>
    <r>
      <rPr>
        <sz val="12"/>
        <rFont val="Segoe UI"/>
        <family val="2"/>
        <charset val="204"/>
      </rPr>
      <t>Zn</t>
    </r>
  </si>
  <si>
    <t>G</t>
  </si>
  <si>
    <t>I</t>
  </si>
  <si>
    <t>J</t>
  </si>
  <si>
    <t>K</t>
  </si>
  <si>
    <t>4хM10/30</t>
  </si>
  <si>
    <t>8хM10/30</t>
  </si>
  <si>
    <t>12хM10/30</t>
  </si>
  <si>
    <t>Гвинти</t>
  </si>
  <si>
    <t>2хM8/10</t>
  </si>
  <si>
    <t>Кількість</t>
  </si>
  <si>
    <t>2 шт.</t>
  </si>
  <si>
    <t xml:space="preserve"> МЕХАНІЧНИЙ ЛІЧИЛЬНИК (РЕЄСТРАТОР) УДАРІВ БЛИСКАВКИ</t>
  </si>
  <si>
    <t>79750 09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</si>
</sst>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UAH]"/>
    <numFmt numFmtId="165" formatCode="0.000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Segoe UI"/>
      <family val="2"/>
      <charset val="204"/>
    </font>
    <font>
      <sz val="18"/>
      <color rgb="FFFF6600"/>
      <name val="Segoe UI"/>
      <family val="2"/>
      <charset val="204"/>
    </font>
    <font>
      <sz val="10"/>
      <color theme="1"/>
      <name val="Segoe UI"/>
      <family val="2"/>
      <charset val="204"/>
    </font>
    <font>
      <sz val="14"/>
      <color theme="1"/>
      <name val="Segoe UI"/>
      <family val="2"/>
      <charset val="204"/>
    </font>
    <font>
      <sz val="20"/>
      <color rgb="FFFF6600"/>
      <name val="Segoe UI"/>
      <family val="2"/>
      <charset val="204"/>
    </font>
    <font>
      <sz val="10"/>
      <color rgb="FFFF6600"/>
      <name val="Segoe UI"/>
      <family val="2"/>
      <charset val="204"/>
    </font>
    <font>
      <u/>
      <sz val="10"/>
      <color theme="10"/>
      <name val="Arial"/>
      <family val="2"/>
      <charset val="204"/>
    </font>
    <font>
      <sz val="12"/>
      <color rgb="FFFF6600"/>
      <name val="Segoe UI"/>
      <family val="2"/>
      <charset val="204"/>
    </font>
    <font>
      <sz val="13"/>
      <color theme="1"/>
      <name val="Segoe UI"/>
      <family val="2"/>
      <charset val="204"/>
    </font>
    <font>
      <sz val="13"/>
      <color rgb="FF00B0F0"/>
      <name val="Segoe UI"/>
      <family val="2"/>
      <charset val="204"/>
    </font>
    <font>
      <sz val="12"/>
      <color theme="1"/>
      <name val="Segoe UI"/>
      <family val="2"/>
      <charset val="204"/>
    </font>
    <font>
      <sz val="12"/>
      <name val="Segoe UI"/>
      <family val="2"/>
      <charset val="204"/>
    </font>
    <font>
      <sz val="12"/>
      <color theme="3" tint="-0.249977111117893"/>
      <name val="Segoe UI"/>
      <family val="2"/>
      <charset val="204"/>
    </font>
    <font>
      <sz val="10"/>
      <name val="Arial CE"/>
      <charset val="238"/>
    </font>
    <font>
      <sz val="10"/>
      <color theme="0"/>
      <name val="Segoe UI"/>
      <family val="2"/>
      <charset val="204"/>
    </font>
    <font>
      <sz val="12"/>
      <color rgb="FF0070C0"/>
      <name val="Segoe UI"/>
      <family val="2"/>
      <charset val="204"/>
    </font>
    <font>
      <sz val="12"/>
      <color rgb="FFC00000"/>
      <name val="Segoe UI"/>
      <family val="2"/>
      <charset val="204"/>
    </font>
    <font>
      <sz val="12"/>
      <color theme="9" tint="-0.249977111117893"/>
      <name val="Segoe UI"/>
      <family val="2"/>
      <charset val="204"/>
    </font>
    <font>
      <sz val="13"/>
      <color rgb="FFC0504D"/>
      <name val="Segoe UI"/>
      <family val="2"/>
      <charset val="204"/>
    </font>
    <font>
      <sz val="13"/>
      <color rgb="FFF79646"/>
      <name val="Segoe UI"/>
      <family val="2"/>
      <charset val="204"/>
    </font>
    <font>
      <sz val="11"/>
      <color rgb="FFFF6600"/>
      <name val="Calibri"/>
      <family val="2"/>
      <charset val="204"/>
      <scheme val="minor"/>
    </font>
    <font>
      <sz val="8"/>
      <name val="Arial CE"/>
      <charset val="238"/>
    </font>
    <font>
      <sz val="8"/>
      <color theme="1"/>
      <name val="Arial CE"/>
      <charset val="204"/>
    </font>
    <font>
      <sz val="8"/>
      <color theme="3" tint="-0.249977111117893"/>
      <name val="Arial CE"/>
      <charset val="238"/>
    </font>
    <font>
      <sz val="10"/>
      <color theme="3" tint="-0.249977111117893"/>
      <name val="Segoe UI"/>
      <family val="2"/>
      <charset val="204"/>
    </font>
    <font>
      <sz val="10"/>
      <name val="Arial"/>
      <family val="2"/>
      <charset val="204"/>
    </font>
    <font>
      <sz val="11"/>
      <color theme="0"/>
      <name val="Segoe UI"/>
      <family val="2"/>
      <charset val="204"/>
    </font>
    <font>
      <sz val="8"/>
      <color theme="1"/>
      <name val="Arial CE"/>
      <charset val="238"/>
    </font>
    <font>
      <sz val="11"/>
      <color theme="8" tint="-0.499984740745262"/>
      <name val="Segoe UI"/>
      <family val="2"/>
      <charset val="204"/>
    </font>
    <font>
      <sz val="12"/>
      <color rgb="FFFF6600"/>
      <name val="Calibri"/>
      <family val="2"/>
      <charset val="204"/>
      <scheme val="minor"/>
    </font>
    <font>
      <sz val="12"/>
      <color rgb="FFFF6600"/>
      <name val="Arial CE"/>
      <charset val="238"/>
    </font>
    <font>
      <sz val="13"/>
      <color rgb="FF7030A0"/>
      <name val="Segoe UI"/>
      <family val="2"/>
      <charset val="204"/>
    </font>
    <font>
      <sz val="10"/>
      <color rgb="FFFF6600"/>
      <name val="Calibri"/>
      <family val="2"/>
      <charset val="204"/>
      <scheme val="minor"/>
    </font>
    <font>
      <sz val="10"/>
      <color rgb="FFFF6600"/>
      <name val="Arial CE"/>
      <charset val="238"/>
    </font>
    <font>
      <sz val="13"/>
      <color rgb="FFFF6600"/>
      <name val="Segoe UI"/>
      <family val="2"/>
      <charset val="204"/>
    </font>
    <font>
      <sz val="10"/>
      <color theme="0" tint="-0.34998626667073579"/>
      <name val="Segoe UI"/>
      <family val="2"/>
      <charset val="204"/>
    </font>
    <font>
      <sz val="16"/>
      <color rgb="FFFF6600"/>
      <name val="Segoe UI"/>
      <family val="2"/>
      <charset val="204"/>
    </font>
    <font>
      <sz val="16"/>
      <color theme="0"/>
      <name val="Segoe UI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theme="6" tint="0.39997558519241921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14"/>
      <color theme="0"/>
      <name val="Segoe UI"/>
      <family val="2"/>
      <charset val="204"/>
    </font>
    <font>
      <sz val="14"/>
      <color rgb="FFFF6600"/>
      <name val="Segoe UI"/>
      <family val="2"/>
      <charset val="204"/>
    </font>
    <font>
      <sz val="13"/>
      <color rgb="FF3C8C8A"/>
      <name val="Segoe UI"/>
      <family val="2"/>
      <charset val="204"/>
    </font>
    <font>
      <sz val="13"/>
      <color theme="7" tint="-0.249977111117893"/>
      <name val="Segoe UI"/>
      <family val="2"/>
      <charset val="204"/>
    </font>
    <font>
      <sz val="19"/>
      <color rgb="FFFF6600"/>
      <name val="Segoe UI"/>
      <family val="2"/>
      <charset val="204"/>
    </font>
    <font>
      <sz val="17"/>
      <color rgb="FFFF6600"/>
      <name val="Segoe UI"/>
      <family val="2"/>
      <charset val="204"/>
    </font>
    <font>
      <sz val="15"/>
      <color rgb="FFFF6600"/>
      <name val="Segoe UI"/>
      <family val="2"/>
      <charset val="204"/>
    </font>
    <font>
      <sz val="13.5"/>
      <color rgb="FFFF6600"/>
      <name val="Segoe UI"/>
      <family val="2"/>
      <charset val="204"/>
    </font>
    <font>
      <sz val="13"/>
      <color theme="1" tint="0.34998626667073579"/>
      <name val="Segoe UI"/>
      <family val="2"/>
      <charset val="204"/>
    </font>
    <font>
      <sz val="10"/>
      <color theme="0" tint="-0.499984740745262"/>
      <name val="Segoe UI"/>
      <family val="2"/>
      <charset val="204"/>
    </font>
    <font>
      <sz val="13"/>
      <color theme="8" tint="-0.249977111117893"/>
      <name val="Segoe UI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Segoe UI"/>
      <family val="2"/>
      <charset val="204"/>
    </font>
    <font>
      <b/>
      <sz val="11"/>
      <color theme="1"/>
      <name val="Segoe UI"/>
      <family val="2"/>
      <charset val="204"/>
    </font>
    <font>
      <sz val="10.5"/>
      <color rgb="FFFF6600"/>
      <name val="Segoe UI"/>
      <family val="2"/>
      <charset val="204"/>
    </font>
    <font>
      <sz val="14"/>
      <color theme="0"/>
      <name val="Segoe UI"/>
      <family val="2"/>
      <charset val="204"/>
    </font>
    <font>
      <sz val="11"/>
      <color rgb="FFFF0000"/>
      <name val="Segoe UI"/>
      <family val="2"/>
      <charset val="204"/>
    </font>
    <font>
      <sz val="11"/>
      <color rgb="FFFF6600"/>
      <name val="Segoe UI"/>
      <family val="2"/>
      <charset val="204"/>
    </font>
    <font>
      <sz val="12"/>
      <color theme="1"/>
      <name val="Calibri"/>
      <family val="2"/>
      <charset val="204"/>
    </font>
    <font>
      <sz val="18"/>
      <color theme="1"/>
      <name val="Segoe U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20"/>
      <color theme="1"/>
      <name val="Segoe UI"/>
      <family val="2"/>
      <charset val="204"/>
    </font>
    <font>
      <sz val="28"/>
      <color theme="1"/>
      <name val="Segoe U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Segoe UI"/>
      <family val="2"/>
      <charset val="204"/>
    </font>
    <font>
      <b/>
      <sz val="14"/>
      <color theme="1"/>
      <name val="Segoe UI"/>
      <family val="2"/>
      <charset val="204"/>
    </font>
    <font>
      <b/>
      <sz val="16"/>
      <color theme="1"/>
      <name val="Calibri"/>
      <family val="2"/>
      <charset val="204"/>
    </font>
    <font>
      <sz val="12"/>
      <color rgb="FFFF0000"/>
      <name val="Segoe UI"/>
      <family val="2"/>
      <charset val="204"/>
    </font>
    <font>
      <sz val="10"/>
      <color rgb="FFFF0000"/>
      <name val="Segoe UI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7E2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3B5E9"/>
        <bgColor indexed="64"/>
      </patternFill>
    </fill>
    <fill>
      <gradientFill>
        <stop position="0">
          <color rgb="FFA7E2FF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rgb="FFA7E2FF"/>
        </stop>
      </gradientFill>
    </fill>
    <fill>
      <gradientFill>
        <stop position="0">
          <color rgb="FFA7E2FF"/>
        </stop>
        <stop position="1">
          <color theme="7" tint="0.80001220740379042"/>
        </stop>
      </gradientFill>
    </fill>
    <fill>
      <gradientFill>
        <stop position="0">
          <color rgb="FFE6B8B7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theme="7" tint="0.80001220740379042"/>
        </stop>
      </gradientFill>
    </fill>
    <fill>
      <gradientFill>
        <stop position="0">
          <color rgb="FFD3B5E9"/>
        </stop>
        <stop position="1">
          <color theme="7" tint="0.80001220740379042"/>
        </stop>
      </gradientFill>
    </fill>
    <fill>
      <gradientFill>
        <stop position="0">
          <color theme="0" tint="-0.1490218817712943"/>
        </stop>
        <stop position="1">
          <color rgb="FFD3B5E9"/>
        </stop>
      </gradientFill>
    </fill>
    <fill>
      <gradientFill>
        <stop position="0">
          <color theme="0" tint="-0.1490218817712943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rgb="FFE6B8B7"/>
        </stop>
      </gradient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9C5C3"/>
        <bgColor indexed="64"/>
      </patternFill>
    </fill>
    <fill>
      <gradientFill>
        <stop position="0">
          <color rgb="FF79C5C3"/>
        </stop>
        <stop position="1">
          <color theme="7" tint="0.80001220740379042"/>
        </stop>
      </gradientFill>
    </fill>
    <fill>
      <gradientFill>
        <stop position="0">
          <color theme="7" tint="0.80001220740379042"/>
        </stop>
        <stop position="1">
          <color rgb="FFA7E2FF"/>
        </stop>
      </gradientFill>
    </fill>
    <fill>
      <gradientFill>
        <stop position="0">
          <color theme="7" tint="0.80001220740379042"/>
        </stop>
        <stop position="1">
          <color rgb="FFE6B8B7"/>
        </stop>
      </gradientFill>
    </fill>
    <fill>
      <gradientFill>
        <stop position="0">
          <color theme="7" tint="0.80001220740379042"/>
        </stop>
        <stop position="1">
          <color rgb="FFFCD5B4"/>
        </stop>
      </gradientFill>
    </fill>
    <fill>
      <gradientFill>
        <stop position="0">
          <color theme="7" tint="0.80001220740379042"/>
        </stop>
        <stop position="1">
          <color rgb="FFD3B5E9"/>
        </stop>
      </gradientFill>
    </fill>
    <fill>
      <gradientFill>
        <stop position="0">
          <color rgb="FFE6B8B7"/>
        </stop>
        <stop position="1">
          <color rgb="FFFCD5B4"/>
        </stop>
      </gradientFill>
    </fill>
    <fill>
      <gradientFill>
        <stop position="0">
          <color rgb="FF79C5C3"/>
        </stop>
        <stop position="1">
          <color rgb="FFA7E2FF"/>
        </stop>
      </gradient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6" tint="0.40000610370189521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auto="1"/>
      </patternFill>
    </fill>
    <fill>
      <gradientFill>
        <stop position="0">
          <color rgb="FFA7E2FF"/>
        </stop>
        <stop position="1">
          <color theme="0" tint="-0.1490218817712943"/>
        </stop>
      </gradientFill>
    </fill>
    <fill>
      <patternFill patternType="solid">
        <fgColor theme="8" tint="0.39997558519241921"/>
        <bgColor indexed="64"/>
      </patternFill>
    </fill>
    <fill>
      <gradientFill>
        <stop position="0">
          <color rgb="FFA7E2FF"/>
        </stop>
        <stop position="1">
          <color rgb="FFE6B8B7"/>
        </stop>
      </gradientFill>
    </fill>
    <fill>
      <gradientFill>
        <stop position="0">
          <color rgb="FFE6B8B7"/>
        </stop>
        <stop position="1">
          <color rgb="FFA7E2FF"/>
        </stop>
      </gradientFill>
    </fill>
    <fill>
      <gradientFill degree="90">
        <stop position="0">
          <color theme="6" tint="0.40000610370189521"/>
        </stop>
        <stop position="1">
          <color theme="5" tint="0.40000610370189521"/>
        </stop>
      </gradientFill>
    </fill>
    <fill>
      <gradientFill>
        <stop position="0">
          <color rgb="FF00B0F0"/>
        </stop>
        <stop position="1">
          <color rgb="FF3C8C8A"/>
        </stop>
      </gradientFill>
    </fill>
    <fill>
      <gradientFill>
        <stop position="0">
          <color rgb="FF00B0F0"/>
        </stop>
        <stop position="1">
          <color theme="7"/>
        </stop>
      </gradientFill>
    </fill>
    <fill>
      <gradientFill>
        <stop position="0">
          <color rgb="FFC0504D"/>
        </stop>
        <stop position="1">
          <color theme="7"/>
        </stop>
      </gradientFill>
    </fill>
    <fill>
      <gradientFill>
        <stop position="0">
          <color rgb="FFFF6600"/>
        </stop>
        <stop position="1">
          <color theme="7"/>
        </stop>
      </gradientFill>
    </fill>
    <fill>
      <gradientFill>
        <stop position="0">
          <color rgb="FF7030A0"/>
        </stop>
        <stop position="1">
          <color theme="7"/>
        </stop>
      </gradientFill>
    </fill>
    <fill>
      <gradientFill>
        <stop position="0">
          <color theme="0" tint="-0.49803155613879818"/>
        </stop>
        <stop position="1">
          <color rgb="FF00B0F0"/>
        </stop>
      </gradientFill>
    </fill>
    <fill>
      <gradientFill>
        <stop position="0">
          <color theme="0" tint="-0.49803155613879818"/>
        </stop>
        <stop position="1">
          <color rgb="FF7030A0"/>
        </stop>
      </gradientFill>
    </fill>
    <fill>
      <gradientFill>
        <stop position="0">
          <color theme="0" tint="-0.49803155613879818"/>
        </stop>
        <stop position="1">
          <color rgb="FF3C8C8A"/>
        </stop>
      </gradientFill>
    </fill>
    <fill>
      <gradientFill>
        <stop position="0">
          <color rgb="FFC0504D"/>
        </stop>
        <stop position="1">
          <color theme="7" tint="0.40000610370189521"/>
        </stop>
      </gradientFill>
    </fill>
    <fill>
      <gradientFill>
        <stop position="0">
          <color theme="0" tint="-0.49803155613879818"/>
        </stop>
        <stop position="1">
          <color theme="7" tint="0.40000610370189521"/>
        </stop>
      </gradientFill>
    </fill>
    <fill>
      <gradientFill>
        <stop position="0">
          <color rgb="FFF79646"/>
        </stop>
        <stop position="1">
          <color rgb="FFC0504D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rgb="FF3C8C8A"/>
        <bgColor indexed="64"/>
      </patternFill>
    </fill>
    <fill>
      <gradientFill>
        <stop position="0">
          <color rgb="FF3C8C8A"/>
        </stop>
        <stop position="1">
          <color theme="7"/>
        </stop>
      </gradientFill>
    </fill>
    <fill>
      <gradientFill>
        <stop position="0">
          <color theme="7" tint="0.40000610370189521"/>
        </stop>
        <stop position="1">
          <color rgb="FF00B0F0"/>
        </stop>
      </gradientFill>
    </fill>
    <fill>
      <gradientFill>
        <stop position="0">
          <color theme="7" tint="0.40000610370189521"/>
        </stop>
        <stop position="1">
          <color rgb="FFC0504D"/>
        </stop>
      </gradientFill>
    </fill>
    <fill>
      <gradientFill>
        <stop position="0">
          <color theme="7" tint="0.40000610370189521"/>
        </stop>
        <stop position="1">
          <color rgb="FFF79646"/>
        </stop>
      </gradientFill>
    </fill>
    <fill>
      <gradientFill>
        <stop position="0">
          <color theme="7" tint="0.40000610370189521"/>
        </stop>
        <stop position="1">
          <color rgb="FF7030A0"/>
        </stop>
      </gradientFill>
    </fill>
    <fill>
      <patternFill patternType="solid">
        <fgColor theme="1"/>
        <bgColor indexed="64"/>
      </patternFill>
    </fill>
    <fill>
      <gradientFill>
        <stop position="0">
          <color rgb="FFC0504D"/>
        </stop>
        <stop position="1">
          <color rgb="FFF79646"/>
        </stop>
      </gradientFill>
    </fill>
    <fill>
      <gradientFill>
        <stop position="0">
          <color rgb="FF3C8C8A"/>
        </stop>
        <stop position="1">
          <color rgb="FF00B0F0"/>
        </stop>
      </gradientFill>
    </fill>
    <fill>
      <patternFill patternType="solid">
        <fgColor theme="0" tint="-0.499984740745262"/>
        <bgColor indexed="64"/>
      </patternFill>
    </fill>
    <fill>
      <gradientFill>
        <stop position="0">
          <color rgb="FF00B0F0"/>
        </stop>
        <stop position="1">
          <color theme="0" tint="-0.49803155613879818"/>
        </stop>
      </gradientFill>
    </fill>
    <fill>
      <patternFill patternType="solid">
        <fgColor theme="8" tint="-0.249977111117893"/>
        <bgColor indexed="64"/>
      </patternFill>
    </fill>
    <fill>
      <gradientFill>
        <stop position="0">
          <color rgb="FF00B0F0"/>
        </stop>
        <stop position="1">
          <color rgb="FFC0504D"/>
        </stop>
      </gradientFill>
    </fill>
    <fill>
      <gradientFill>
        <stop position="0">
          <color rgb="FFC0504D"/>
        </stop>
        <stop position="1">
          <color rgb="FF00B0F0"/>
        </stop>
      </gradientFill>
    </fill>
    <fill>
      <patternFill patternType="solid">
        <fgColor theme="1" tint="0.34998626667073579"/>
        <bgColor indexed="64"/>
      </patternFill>
    </fill>
    <fill>
      <gradientFill>
        <stop position="0">
          <color theme="0" tint="-0.1490218817712943"/>
        </stop>
        <stop position="1">
          <color theme="1" tint="0.49803155613879818"/>
        </stop>
      </gradientFill>
    </fill>
    <fill>
      <gradientFill>
        <stop position="0">
          <color rgb="FFA7E2FF"/>
        </stop>
        <stop position="1">
          <color theme="1" tint="0.49803155613879818"/>
        </stop>
      </gradientFill>
    </fill>
    <fill>
      <patternFill patternType="solid">
        <fgColor theme="0"/>
        <bgColor auto="1"/>
      </patternFill>
    </fill>
    <fill>
      <gradientFill>
        <stop position="0">
          <color rgb="FFA7E2FF"/>
        </stop>
        <stop position="1">
          <color rgb="FFFCD5B4"/>
        </stop>
      </gradientFill>
    </fill>
    <fill>
      <gradientFill>
        <stop position="0">
          <color rgb="FF00B0F0"/>
        </stop>
        <stop position="1">
          <color rgb="FFF79646"/>
        </stop>
      </gradientFill>
    </fill>
    <fill>
      <gradientFill degree="180">
        <stop position="0">
          <color rgb="FFA7E2FF"/>
        </stop>
        <stop position="1">
          <color rgb="FFFCD5B4"/>
        </stop>
      </gradientFill>
    </fill>
    <fill>
      <gradientFill degree="180">
        <stop position="0">
          <color rgb="FF00B0F0"/>
        </stop>
        <stop position="1">
          <color rgb="FFF79646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/>
      <diagonal/>
    </border>
    <border>
      <left style="thin">
        <color rgb="FFFF6600"/>
      </left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 style="thin">
        <color rgb="FFFF6600"/>
      </left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 style="thin">
        <color rgb="FFFF6600"/>
      </bottom>
      <diagonal/>
    </border>
    <border>
      <left/>
      <right/>
      <top style="medium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indexed="64"/>
      </bottom>
      <diagonal/>
    </border>
    <border>
      <left/>
      <right style="thick">
        <color theme="0"/>
      </right>
      <top style="thin">
        <color rgb="FFFF6600"/>
      </top>
      <bottom style="thin">
        <color indexed="64"/>
      </bottom>
      <diagonal/>
    </border>
    <border>
      <left style="thick">
        <color theme="0"/>
      </left>
      <right/>
      <top style="thin">
        <color rgb="FFFF66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/>
      <bottom style="thin">
        <color rgb="FFFF6600"/>
      </bottom>
      <diagonal/>
    </border>
    <border>
      <left/>
      <right style="thick">
        <color theme="0"/>
      </right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medium">
        <color indexed="64"/>
      </bottom>
      <diagonal/>
    </border>
    <border>
      <left/>
      <right style="thick">
        <color theme="0"/>
      </right>
      <top style="thin">
        <color rgb="FFFF66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rgb="FFFF6600"/>
      </bottom>
      <diagonal/>
    </border>
    <border>
      <left/>
      <right style="thick">
        <color theme="0"/>
      </right>
      <top/>
      <bottom style="medium">
        <color indexed="64"/>
      </bottom>
      <diagonal/>
    </border>
    <border>
      <left style="thick">
        <color theme="0"/>
      </left>
      <right/>
      <top style="thin">
        <color rgb="FFFF660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rgb="FFFF6600"/>
      </bottom>
      <diagonal/>
    </border>
    <border>
      <left/>
      <right style="thick">
        <color theme="0"/>
      </right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n">
        <color rgb="FFFF660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 style="thin">
        <color rgb="FFFF6600"/>
      </top>
      <bottom style="medium">
        <color theme="1"/>
      </bottom>
      <diagonal/>
    </border>
    <border>
      <left/>
      <right/>
      <top style="thin">
        <color rgb="FFFF6600"/>
      </top>
      <bottom style="medium">
        <color theme="1"/>
      </bottom>
      <diagonal/>
    </border>
    <border>
      <left style="thick">
        <color theme="0"/>
      </left>
      <right/>
      <top style="thin">
        <color rgb="FFFF6600"/>
      </top>
      <bottom style="medium">
        <color theme="1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26" fillId="0" borderId="0"/>
  </cellStyleXfs>
  <cellXfs count="561">
    <xf numFmtId="0" fontId="0" fillId="0" borderId="0" xfId="0"/>
    <xf numFmtId="0" fontId="1" fillId="2" borderId="0" xfId="0" applyFont="1" applyFill="1"/>
    <xf numFmtId="0" fontId="1" fillId="2" borderId="7" xfId="0" applyFont="1" applyFill="1" applyBorder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15" fillId="4" borderId="12" xfId="2" applyFont="1" applyFill="1" applyBorder="1" applyAlignment="1">
      <alignment horizontal="center" vertical="center"/>
    </xf>
    <xf numFmtId="0" fontId="15" fillId="5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22" fillId="2" borderId="0" xfId="2" applyFont="1" applyFill="1"/>
    <xf numFmtId="0" fontId="6" fillId="2" borderId="0" xfId="1" applyFont="1" applyFill="1" applyBorder="1" applyAlignment="1">
      <alignment vertical="center"/>
    </xf>
    <xf numFmtId="0" fontId="23" fillId="2" borderId="14" xfId="2" applyFont="1" applyFill="1" applyBorder="1" applyAlignment="1">
      <alignment vertical="top"/>
    </xf>
    <xf numFmtId="0" fontId="1" fillId="2" borderId="14" xfId="2" applyFont="1" applyFill="1" applyBorder="1" applyAlignment="1">
      <alignment horizontal="center" vertical="top" wrapText="1"/>
    </xf>
    <xf numFmtId="0" fontId="1" fillId="2" borderId="0" xfId="2" applyFont="1" applyFill="1" applyAlignment="1">
      <alignment horizontal="center" vertical="top" wrapText="1"/>
    </xf>
    <xf numFmtId="16" fontId="3" fillId="2" borderId="1" xfId="2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2" fontId="3" fillId="2" borderId="16" xfId="2" applyNumberFormat="1" applyFont="1" applyFill="1" applyBorder="1" applyAlignment="1">
      <alignment horizontal="right" vertical="center"/>
    </xf>
    <xf numFmtId="2" fontId="3" fillId="2" borderId="17" xfId="2" applyNumberFormat="1" applyFont="1" applyFill="1" applyBorder="1" applyAlignment="1">
      <alignment horizontal="right" vertical="center"/>
    </xf>
    <xf numFmtId="4" fontId="3" fillId="2" borderId="17" xfId="2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  <xf numFmtId="16" fontId="3" fillId="2" borderId="2" xfId="2" applyNumberFormat="1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2" fontId="3" fillId="2" borderId="18" xfId="2" applyNumberFormat="1" applyFont="1" applyFill="1" applyBorder="1" applyAlignment="1">
      <alignment horizontal="right" vertical="center"/>
    </xf>
    <xf numFmtId="2" fontId="3" fillId="2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164" fontId="6" fillId="2" borderId="2" xfId="2" applyNumberFormat="1" applyFont="1" applyFill="1" applyBorder="1" applyAlignment="1">
      <alignment horizontal="right" vertical="center"/>
    </xf>
    <xf numFmtId="16" fontId="3" fillId="2" borderId="19" xfId="2" applyNumberFormat="1" applyFont="1" applyFill="1" applyBorder="1" applyAlignment="1">
      <alignment horizontal="left" vertical="center"/>
    </xf>
    <xf numFmtId="0" fontId="8" fillId="2" borderId="19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2" fontId="3" fillId="2" borderId="21" xfId="2" applyNumberFormat="1" applyFont="1" applyFill="1" applyBorder="1" applyAlignment="1">
      <alignment horizontal="right" vertical="center"/>
    </xf>
    <xf numFmtId="2" fontId="3" fillId="2" borderId="19" xfId="2" applyNumberFormat="1" applyFont="1" applyFill="1" applyBorder="1" applyAlignment="1">
      <alignment horizontal="right" vertical="center"/>
    </xf>
    <xf numFmtId="4" fontId="3" fillId="2" borderId="19" xfId="2" applyNumberFormat="1" applyFont="1" applyFill="1" applyBorder="1" applyAlignment="1">
      <alignment horizontal="right" vertical="center"/>
    </xf>
    <xf numFmtId="164" fontId="6" fillId="2" borderId="19" xfId="2" applyNumberFormat="1" applyFont="1" applyFill="1" applyBorder="1" applyAlignment="1">
      <alignment horizontal="right" vertical="center"/>
    </xf>
    <xf numFmtId="0" fontId="8" fillId="2" borderId="22" xfId="2" applyFont="1" applyFill="1" applyBorder="1" applyAlignment="1">
      <alignment horizontal="center" vertical="center"/>
    </xf>
    <xf numFmtId="0" fontId="15" fillId="6" borderId="12" xfId="2" applyFont="1" applyFill="1" applyBorder="1" applyAlignment="1">
      <alignment horizontal="center" vertical="center"/>
    </xf>
    <xf numFmtId="2" fontId="3" fillId="2" borderId="23" xfId="2" applyNumberFormat="1" applyFont="1" applyFill="1" applyBorder="1" applyAlignment="1">
      <alignment horizontal="right" vertical="center"/>
    </xf>
    <xf numFmtId="2" fontId="3" fillId="2" borderId="22" xfId="2" applyNumberFormat="1" applyFont="1" applyFill="1" applyBorder="1" applyAlignment="1">
      <alignment horizontal="right" vertical="center"/>
    </xf>
    <xf numFmtId="4" fontId="3" fillId="2" borderId="22" xfId="2" applyNumberFormat="1" applyFont="1" applyFill="1" applyBorder="1" applyAlignment="1">
      <alignment horizontal="right" vertical="center"/>
    </xf>
    <xf numFmtId="16" fontId="3" fillId="2" borderId="22" xfId="2" applyNumberFormat="1" applyFont="1" applyFill="1" applyBorder="1" applyAlignment="1">
      <alignment horizontal="left" vertical="center"/>
    </xf>
    <xf numFmtId="0" fontId="3" fillId="2" borderId="24" xfId="2" applyFont="1" applyFill="1" applyBorder="1" applyAlignment="1">
      <alignment horizontal="center" vertical="center"/>
    </xf>
    <xf numFmtId="4" fontId="3" fillId="2" borderId="1" xfId="2" applyNumberFormat="1" applyFont="1" applyFill="1" applyBorder="1" applyAlignment="1">
      <alignment horizontal="right" vertical="center"/>
    </xf>
    <xf numFmtId="164" fontId="6" fillId="2" borderId="22" xfId="2" applyNumberFormat="1" applyFont="1" applyFill="1" applyBorder="1" applyAlignment="1">
      <alignment horizontal="right" vertical="center"/>
    </xf>
    <xf numFmtId="0" fontId="3" fillId="2" borderId="25" xfId="2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16" fontId="3" fillId="2" borderId="26" xfId="2" applyNumberFormat="1" applyFont="1" applyFill="1" applyBorder="1" applyAlignment="1">
      <alignment horizontal="left" vertical="center"/>
    </xf>
    <xf numFmtId="0" fontId="8" fillId="2" borderId="26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horizontal="center" vertical="center"/>
    </xf>
    <xf numFmtId="2" fontId="3" fillId="2" borderId="26" xfId="2" applyNumberFormat="1" applyFont="1" applyFill="1" applyBorder="1" applyAlignment="1">
      <alignment horizontal="right" vertical="center"/>
    </xf>
    <xf numFmtId="0" fontId="24" fillId="2" borderId="0" xfId="2" applyFont="1" applyFill="1"/>
    <xf numFmtId="2" fontId="25" fillId="2" borderId="0" xfId="2" applyNumberFormat="1" applyFont="1" applyFill="1" applyAlignment="1">
      <alignment horizontal="right" vertical="center"/>
    </xf>
    <xf numFmtId="2" fontId="3" fillId="2" borderId="0" xfId="2" applyNumberFormat="1" applyFont="1" applyFill="1" applyAlignment="1">
      <alignment horizontal="right" vertical="center"/>
    </xf>
    <xf numFmtId="0" fontId="28" fillId="2" borderId="0" xfId="2" applyFont="1" applyFill="1"/>
    <xf numFmtId="0" fontId="23" fillId="2" borderId="0" xfId="2" applyFont="1" applyFill="1"/>
    <xf numFmtId="0" fontId="23" fillId="2" borderId="0" xfId="2" applyFont="1" applyFill="1" applyAlignment="1">
      <alignment vertical="center"/>
    </xf>
    <xf numFmtId="4" fontId="28" fillId="2" borderId="0" xfId="2" applyNumberFormat="1" applyFont="1" applyFill="1"/>
    <xf numFmtId="1" fontId="4" fillId="2" borderId="0" xfId="2" applyNumberFormat="1" applyFont="1" applyFill="1" applyAlignment="1">
      <alignment horizontal="left" vertical="center" indent="1"/>
    </xf>
    <xf numFmtId="0" fontId="8" fillId="2" borderId="0" xfId="2" applyFont="1" applyFill="1" applyAlignment="1">
      <alignment horizontal="center" vertical="center"/>
    </xf>
    <xf numFmtId="0" fontId="15" fillId="7" borderId="12" xfId="2" applyFont="1" applyFill="1" applyBorder="1" applyAlignment="1">
      <alignment horizontal="center" vertical="center"/>
    </xf>
    <xf numFmtId="0" fontId="15" fillId="8" borderId="12" xfId="2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30" fillId="2" borderId="0" xfId="0" applyFont="1" applyFill="1"/>
    <xf numFmtId="0" fontId="31" fillId="2" borderId="0" xfId="2" applyFont="1" applyFill="1" applyAlignment="1">
      <alignment horizontal="center"/>
    </xf>
    <xf numFmtId="0" fontId="31" fillId="2" borderId="0" xfId="2" applyFont="1" applyFill="1"/>
    <xf numFmtId="0" fontId="15" fillId="9" borderId="12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2" fontId="3" fillId="2" borderId="30" xfId="2" applyNumberFormat="1" applyFont="1" applyFill="1" applyBorder="1" applyAlignment="1">
      <alignment horizontal="right" vertical="center"/>
    </xf>
    <xf numFmtId="2" fontId="3" fillId="2" borderId="10" xfId="2" applyNumberFormat="1" applyFont="1" applyFill="1" applyBorder="1" applyAlignment="1">
      <alignment horizontal="right" vertical="center"/>
    </xf>
    <xf numFmtId="4" fontId="3" fillId="2" borderId="10" xfId="2" applyNumberFormat="1" applyFont="1" applyFill="1" applyBorder="1" applyAlignment="1">
      <alignment horizontal="right" vertical="center"/>
    </xf>
    <xf numFmtId="2" fontId="3" fillId="2" borderId="31" xfId="2" applyNumberFormat="1" applyFont="1" applyFill="1" applyBorder="1" applyAlignment="1">
      <alignment horizontal="right" vertical="center"/>
    </xf>
    <xf numFmtId="2" fontId="3" fillId="2" borderId="33" xfId="2" applyNumberFormat="1" applyFont="1" applyFill="1" applyBorder="1" applyAlignment="1">
      <alignment horizontal="right" vertical="center"/>
    </xf>
    <xf numFmtId="0" fontId="15" fillId="10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4" fontId="3" fillId="2" borderId="0" xfId="2" applyNumberFormat="1" applyFont="1" applyFill="1" applyAlignment="1">
      <alignment horizontal="right" vertical="center"/>
    </xf>
    <xf numFmtId="0" fontId="8" fillId="2" borderId="1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4" fontId="3" fillId="2" borderId="14" xfId="2" applyNumberFormat="1" applyFont="1" applyFill="1" applyBorder="1" applyAlignment="1">
      <alignment horizontal="right" vertical="center"/>
    </xf>
    <xf numFmtId="2" fontId="3" fillId="2" borderId="14" xfId="2" applyNumberFormat="1" applyFont="1" applyFill="1" applyBorder="1" applyAlignment="1">
      <alignment horizontal="right" vertical="center"/>
    </xf>
    <xf numFmtId="0" fontId="3" fillId="2" borderId="14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3" fillId="2" borderId="32" xfId="2" applyFont="1" applyFill="1" applyBorder="1" applyAlignment="1">
      <alignment horizontal="center" vertical="center"/>
    </xf>
    <xf numFmtId="2" fontId="3" fillId="2" borderId="35" xfId="2" applyNumberFormat="1" applyFont="1" applyFill="1" applyBorder="1" applyAlignment="1">
      <alignment horizontal="right" vertical="center"/>
    </xf>
    <xf numFmtId="164" fontId="33" fillId="2" borderId="0" xfId="0" applyNumberFormat="1" applyFont="1" applyFill="1"/>
    <xf numFmtId="164" fontId="34" fillId="2" borderId="0" xfId="2" applyNumberFormat="1" applyFont="1" applyFill="1"/>
    <xf numFmtId="164" fontId="6" fillId="2" borderId="0" xfId="1" applyNumberFormat="1" applyFont="1" applyFill="1" applyBorder="1" applyAlignment="1">
      <alignment vertical="center"/>
    </xf>
    <xf numFmtId="164" fontId="6" fillId="2" borderId="14" xfId="2" applyNumberFormat="1" applyFont="1" applyFill="1" applyBorder="1" applyAlignment="1">
      <alignment horizontal="right" vertical="center"/>
    </xf>
    <xf numFmtId="0" fontId="15" fillId="11" borderId="12" xfId="2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15" fillId="12" borderId="12" xfId="2" applyFont="1" applyFill="1" applyBorder="1" applyAlignment="1">
      <alignment horizontal="center" vertical="center"/>
    </xf>
    <xf numFmtId="0" fontId="15" fillId="13" borderId="12" xfId="2" applyFont="1" applyFill="1" applyBorder="1" applyAlignment="1">
      <alignment horizontal="center" vertical="center"/>
    </xf>
    <xf numFmtId="0" fontId="15" fillId="14" borderId="12" xfId="2" applyFont="1" applyFill="1" applyBorder="1" applyAlignment="1">
      <alignment horizontal="center" vertical="center"/>
    </xf>
    <xf numFmtId="0" fontId="15" fillId="15" borderId="12" xfId="2" applyFont="1" applyFill="1" applyBorder="1" applyAlignment="1">
      <alignment horizontal="center" vertical="center"/>
    </xf>
    <xf numFmtId="0" fontId="15" fillId="16" borderId="12" xfId="2" applyFont="1" applyFill="1" applyBorder="1" applyAlignment="1">
      <alignment horizontal="center" vertical="center"/>
    </xf>
    <xf numFmtId="0" fontId="15" fillId="17" borderId="12" xfId="2" applyFont="1" applyFill="1" applyBorder="1" applyAlignment="1">
      <alignment horizontal="center" vertical="center"/>
    </xf>
    <xf numFmtId="0" fontId="15" fillId="18" borderId="12" xfId="2" applyFont="1" applyFill="1" applyBorder="1" applyAlignment="1">
      <alignment horizontal="center" vertical="center"/>
    </xf>
    <xf numFmtId="0" fontId="15" fillId="19" borderId="12" xfId="2" applyFont="1" applyFill="1" applyBorder="1" applyAlignment="1">
      <alignment horizontal="center" vertical="center"/>
    </xf>
    <xf numFmtId="0" fontId="24" fillId="2" borderId="15" xfId="2" applyFont="1" applyFill="1" applyBorder="1"/>
    <xf numFmtId="16" fontId="3" fillId="2" borderId="14" xfId="2" applyNumberFormat="1" applyFont="1" applyFill="1" applyBorder="1" applyAlignment="1">
      <alignment horizontal="left" vertical="center"/>
    </xf>
    <xf numFmtId="0" fontId="3" fillId="2" borderId="17" xfId="3" applyFont="1" applyFill="1" applyBorder="1" applyAlignment="1">
      <alignment horizontal="left" vertical="center"/>
    </xf>
    <xf numFmtId="0" fontId="8" fillId="2" borderId="17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 vertical="center"/>
    </xf>
    <xf numFmtId="164" fontId="6" fillId="2" borderId="17" xfId="2" applyNumberFormat="1" applyFont="1" applyFill="1" applyBorder="1" applyAlignment="1">
      <alignment horizontal="right" vertical="center"/>
    </xf>
    <xf numFmtId="0" fontId="3" fillId="2" borderId="17" xfId="2" applyFont="1" applyFill="1" applyBorder="1" applyAlignment="1">
      <alignment horizontal="left" vertical="center"/>
    </xf>
    <xf numFmtId="16" fontId="3" fillId="2" borderId="17" xfId="2" applyNumberFormat="1" applyFont="1" applyFill="1" applyBorder="1" applyAlignment="1">
      <alignment horizontal="left" vertical="center"/>
    </xf>
    <xf numFmtId="0" fontId="3" fillId="2" borderId="22" xfId="2" applyFont="1" applyFill="1" applyBorder="1" applyAlignment="1">
      <alignment horizontal="left" vertical="center"/>
    </xf>
    <xf numFmtId="0" fontId="3" fillId="2" borderId="37" xfId="2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left" vertical="center"/>
    </xf>
    <xf numFmtId="16" fontId="3" fillId="2" borderId="10" xfId="2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top"/>
    </xf>
    <xf numFmtId="0" fontId="15" fillId="20" borderId="12" xfId="2" applyFont="1" applyFill="1" applyBorder="1" applyAlignment="1">
      <alignment horizontal="center" vertical="center"/>
    </xf>
    <xf numFmtId="0" fontId="15" fillId="21" borderId="12" xfId="2" applyFont="1" applyFill="1" applyBorder="1" applyAlignment="1">
      <alignment horizontal="center" vertical="center"/>
    </xf>
    <xf numFmtId="0" fontId="36" fillId="22" borderId="12" xfId="2" applyFont="1" applyFill="1" applyBorder="1" applyAlignment="1">
      <alignment horizontal="center" vertical="center"/>
    </xf>
    <xf numFmtId="0" fontId="24" fillId="2" borderId="39" xfId="2" applyFont="1" applyFill="1" applyBorder="1"/>
    <xf numFmtId="0" fontId="8" fillId="2" borderId="39" xfId="2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 vertical="center"/>
    </xf>
    <xf numFmtId="2" fontId="3" fillId="2" borderId="40" xfId="2" applyNumberFormat="1" applyFont="1" applyFill="1" applyBorder="1" applyAlignment="1">
      <alignment horizontal="right" vertical="center"/>
    </xf>
    <xf numFmtId="2" fontId="3" fillId="2" borderId="39" xfId="2" applyNumberFormat="1" applyFont="1" applyFill="1" applyBorder="1" applyAlignment="1">
      <alignment horizontal="right" vertical="center"/>
    </xf>
    <xf numFmtId="4" fontId="3" fillId="2" borderId="39" xfId="2" applyNumberFormat="1" applyFont="1" applyFill="1" applyBorder="1" applyAlignment="1">
      <alignment horizontal="right" vertical="center"/>
    </xf>
    <xf numFmtId="164" fontId="6" fillId="2" borderId="39" xfId="2" applyNumberFormat="1" applyFont="1" applyFill="1" applyBorder="1" applyAlignment="1">
      <alignment horizontal="right" vertical="center"/>
    </xf>
    <xf numFmtId="0" fontId="15" fillId="23" borderId="12" xfId="2" applyFont="1" applyFill="1" applyBorder="1" applyAlignment="1">
      <alignment horizontal="center" vertical="center"/>
    </xf>
    <xf numFmtId="0" fontId="15" fillId="24" borderId="12" xfId="2" applyFont="1" applyFill="1" applyBorder="1" applyAlignment="1">
      <alignment horizontal="center" vertical="center"/>
    </xf>
    <xf numFmtId="0" fontId="15" fillId="25" borderId="12" xfId="2" applyFont="1" applyFill="1" applyBorder="1" applyAlignment="1">
      <alignment horizontal="center" vertical="center"/>
    </xf>
    <xf numFmtId="0" fontId="15" fillId="26" borderId="12" xfId="2" applyFont="1" applyFill="1" applyBorder="1" applyAlignment="1">
      <alignment horizontal="center" vertical="center"/>
    </xf>
    <xf numFmtId="0" fontId="15" fillId="27" borderId="12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center" vertical="center" wrapText="1"/>
    </xf>
    <xf numFmtId="0" fontId="15" fillId="28" borderId="12" xfId="2" applyFont="1" applyFill="1" applyBorder="1" applyAlignment="1">
      <alignment horizontal="center" vertical="center"/>
    </xf>
    <xf numFmtId="0" fontId="15" fillId="29" borderId="12" xfId="2" applyFont="1" applyFill="1" applyBorder="1" applyAlignment="1">
      <alignment horizontal="center" vertical="center"/>
    </xf>
    <xf numFmtId="0" fontId="15" fillId="30" borderId="12" xfId="2" applyFont="1" applyFill="1" applyBorder="1" applyAlignment="1">
      <alignment horizontal="center" vertical="center"/>
    </xf>
    <xf numFmtId="0" fontId="0" fillId="31" borderId="0" xfId="0" applyFill="1"/>
    <xf numFmtId="0" fontId="0" fillId="2" borderId="14" xfId="0" applyFill="1" applyBorder="1"/>
    <xf numFmtId="0" fontId="0" fillId="33" borderId="0" xfId="0" applyFill="1"/>
    <xf numFmtId="0" fontId="15" fillId="34" borderId="12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15" fillId="35" borderId="12" xfId="2" applyFont="1" applyFill="1" applyBorder="1" applyAlignment="1">
      <alignment horizontal="center" vertical="center"/>
    </xf>
    <xf numFmtId="0" fontId="15" fillId="7" borderId="4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vertical="center"/>
    </xf>
    <xf numFmtId="0" fontId="15" fillId="36" borderId="12" xfId="2" applyFont="1" applyFill="1" applyBorder="1" applyAlignment="1">
      <alignment horizontal="center" vertical="center"/>
    </xf>
    <xf numFmtId="0" fontId="15" fillId="6" borderId="34" xfId="2" applyFont="1" applyFill="1" applyBorder="1" applyAlignment="1">
      <alignment horizontal="center" vertical="center"/>
    </xf>
    <xf numFmtId="0" fontId="15" fillId="37" borderId="12" xfId="2" applyFont="1" applyFill="1" applyBorder="1" applyAlignment="1">
      <alignment horizontal="center" vertical="center"/>
    </xf>
    <xf numFmtId="0" fontId="15" fillId="38" borderId="12" xfId="2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40" fillId="2" borderId="0" xfId="0" applyFont="1" applyFill="1"/>
    <xf numFmtId="0" fontId="15" fillId="6" borderId="41" xfId="2" applyFont="1" applyFill="1" applyBorder="1" applyAlignment="1">
      <alignment horizontal="center" vertical="center"/>
    </xf>
    <xf numFmtId="0" fontId="3" fillId="2" borderId="39" xfId="2" applyFont="1" applyFill="1" applyBorder="1" applyAlignment="1">
      <alignment horizontal="left" vertical="center"/>
    </xf>
    <xf numFmtId="0" fontId="3" fillId="2" borderId="39" xfId="2" applyFont="1" applyFill="1" applyBorder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39" fillId="31" borderId="0" xfId="0" applyFont="1" applyFill="1" applyAlignment="1">
      <alignment horizontal="center" vertical="center" textRotation="90"/>
    </xf>
    <xf numFmtId="2" fontId="3" fillId="2" borderId="13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center" vertical="center"/>
    </xf>
    <xf numFmtId="0" fontId="3" fillId="2" borderId="43" xfId="2" applyFont="1" applyFill="1" applyBorder="1" applyAlignment="1">
      <alignment horizontal="center" vertical="center"/>
    </xf>
    <xf numFmtId="2" fontId="3" fillId="2" borderId="45" xfId="2" applyNumberFormat="1" applyFont="1" applyFill="1" applyBorder="1" applyAlignment="1">
      <alignment horizontal="right" vertical="center"/>
    </xf>
    <xf numFmtId="2" fontId="3" fillId="2" borderId="44" xfId="2" applyNumberFormat="1" applyFont="1" applyFill="1" applyBorder="1" applyAlignment="1">
      <alignment horizontal="right" vertical="center"/>
    </xf>
    <xf numFmtId="4" fontId="3" fillId="2" borderId="44" xfId="2" applyNumberFormat="1" applyFont="1" applyFill="1" applyBorder="1" applyAlignment="1">
      <alignment horizontal="right" vertical="center"/>
    </xf>
    <xf numFmtId="164" fontId="6" fillId="2" borderId="44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vertical="center"/>
    </xf>
    <xf numFmtId="2" fontId="3" fillId="2" borderId="46" xfId="2" applyNumberFormat="1" applyFont="1" applyFill="1" applyBorder="1" applyAlignment="1">
      <alignment horizontal="right" vertical="center"/>
    </xf>
    <xf numFmtId="2" fontId="3" fillId="2" borderId="47" xfId="2" applyNumberFormat="1" applyFont="1" applyFill="1" applyBorder="1" applyAlignment="1">
      <alignment horizontal="right" vertical="center"/>
    </xf>
    <xf numFmtId="4" fontId="3" fillId="2" borderId="47" xfId="2" applyNumberFormat="1" applyFont="1" applyFill="1" applyBorder="1" applyAlignment="1">
      <alignment horizontal="right" vertical="center"/>
    </xf>
    <xf numFmtId="164" fontId="6" fillId="2" borderId="47" xfId="2" applyNumberFormat="1" applyFont="1" applyFill="1" applyBorder="1" applyAlignment="1">
      <alignment horizontal="right" vertical="center"/>
    </xf>
    <xf numFmtId="0" fontId="3" fillId="2" borderId="1" xfId="2" applyFont="1" applyFill="1" applyBorder="1" applyAlignment="1">
      <alignment vertical="center"/>
    </xf>
    <xf numFmtId="0" fontId="3" fillId="2" borderId="17" xfId="2" applyFont="1" applyFill="1" applyBorder="1" applyAlignment="1">
      <alignment vertical="center"/>
    </xf>
    <xf numFmtId="0" fontId="3" fillId="2" borderId="22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1" fillId="2" borderId="14" xfId="2" applyFont="1" applyFill="1" applyBorder="1" applyAlignment="1">
      <alignment horizontal="center" vertical="center"/>
    </xf>
    <xf numFmtId="0" fontId="1" fillId="2" borderId="14" xfId="2" applyFont="1" applyFill="1" applyBorder="1" applyAlignment="1">
      <alignment horizontal="left" vertical="center" wrapText="1"/>
    </xf>
    <xf numFmtId="2" fontId="42" fillId="2" borderId="0" xfId="2" applyNumberFormat="1" applyFont="1" applyFill="1" applyAlignment="1">
      <alignment horizontal="left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164" fontId="8" fillId="2" borderId="14" xfId="1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23" fillId="2" borderId="0" xfId="2" applyFont="1" applyFill="1" applyAlignment="1">
      <alignment vertical="top"/>
    </xf>
    <xf numFmtId="0" fontId="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" fillId="2" borderId="0" xfId="2" applyFont="1" applyFill="1" applyAlignment="1">
      <alignment horizontal="left" vertical="center"/>
    </xf>
    <xf numFmtId="4" fontId="1" fillId="2" borderId="0" xfId="2" applyNumberFormat="1" applyFont="1" applyFill="1" applyAlignment="1">
      <alignment horizontal="center" vertical="top" wrapText="1"/>
    </xf>
    <xf numFmtId="164" fontId="1" fillId="2" borderId="0" xfId="2" applyNumberFormat="1" applyFont="1" applyFill="1" applyAlignment="1">
      <alignment horizontal="center" vertical="top" wrapText="1"/>
    </xf>
    <xf numFmtId="0" fontId="3" fillId="2" borderId="0" xfId="3" applyFont="1" applyFill="1" applyAlignment="1">
      <alignment horizontal="left" vertical="center"/>
    </xf>
    <xf numFmtId="0" fontId="3" fillId="2" borderId="48" xfId="2" applyFont="1" applyFill="1" applyBorder="1" applyAlignment="1">
      <alignment horizontal="center" vertical="center"/>
    </xf>
    <xf numFmtId="16" fontId="3" fillId="2" borderId="0" xfId="2" applyNumberFormat="1" applyFont="1" applyFill="1" applyAlignment="1">
      <alignment horizontal="left" vertical="center"/>
    </xf>
    <xf numFmtId="0" fontId="3" fillId="2" borderId="15" xfId="2" applyFont="1" applyFill="1" applyBorder="1" applyAlignment="1">
      <alignment horizontal="left" vertical="center"/>
    </xf>
    <xf numFmtId="0" fontId="8" fillId="2" borderId="15" xfId="2" applyFont="1" applyFill="1" applyBorder="1" applyAlignment="1">
      <alignment horizontal="center" vertical="center"/>
    </xf>
    <xf numFmtId="0" fontId="3" fillId="2" borderId="49" xfId="2" applyFont="1" applyFill="1" applyBorder="1" applyAlignment="1">
      <alignment horizontal="center" vertical="center"/>
    </xf>
    <xf numFmtId="2" fontId="3" fillId="2" borderId="50" xfId="2" applyNumberFormat="1" applyFont="1" applyFill="1" applyBorder="1" applyAlignment="1">
      <alignment horizontal="right" vertical="center"/>
    </xf>
    <xf numFmtId="2" fontId="3" fillId="2" borderId="15" xfId="2" applyNumberFormat="1" applyFont="1" applyFill="1" applyBorder="1" applyAlignment="1">
      <alignment horizontal="right" vertical="center"/>
    </xf>
    <xf numFmtId="4" fontId="3" fillId="2" borderId="15" xfId="2" applyNumberFormat="1" applyFont="1" applyFill="1" applyBorder="1" applyAlignment="1">
      <alignment horizontal="right" vertical="center"/>
    </xf>
    <xf numFmtId="164" fontId="6" fillId="2" borderId="15" xfId="2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5" fillId="40" borderId="12" xfId="2" applyFont="1" applyFill="1" applyBorder="1" applyAlignment="1">
      <alignment horizontal="center" vertical="center"/>
    </xf>
    <xf numFmtId="49" fontId="43" fillId="2" borderId="0" xfId="0" applyNumberFormat="1" applyFont="1" applyFill="1" applyAlignment="1">
      <alignment horizontal="left" vertical="center"/>
    </xf>
    <xf numFmtId="0" fontId="15" fillId="41" borderId="12" xfId="2" applyFont="1" applyFill="1" applyBorder="1" applyAlignment="1">
      <alignment horizontal="center" vertical="center"/>
    </xf>
    <xf numFmtId="0" fontId="15" fillId="42" borderId="12" xfId="2" applyFont="1" applyFill="1" applyBorder="1" applyAlignment="1">
      <alignment horizontal="center" vertical="center"/>
    </xf>
    <xf numFmtId="0" fontId="15" fillId="43" borderId="12" xfId="2" applyFont="1" applyFill="1" applyBorder="1" applyAlignment="1">
      <alignment horizontal="center" vertical="center"/>
    </xf>
    <xf numFmtId="0" fontId="15" fillId="44" borderId="12" xfId="2" applyFont="1" applyFill="1" applyBorder="1" applyAlignment="1">
      <alignment horizontal="center" vertical="center"/>
    </xf>
    <xf numFmtId="49" fontId="35" fillId="2" borderId="0" xfId="0" applyNumberFormat="1" applyFont="1" applyFill="1" applyAlignment="1">
      <alignment horizontal="left" vertical="center"/>
    </xf>
    <xf numFmtId="0" fontId="15" fillId="45" borderId="12" xfId="2" applyFont="1" applyFill="1" applyBorder="1" applyAlignment="1">
      <alignment horizontal="center" vertical="center"/>
    </xf>
    <xf numFmtId="0" fontId="15" fillId="46" borderId="12" xfId="2" applyFont="1" applyFill="1" applyBorder="1" applyAlignment="1">
      <alignment horizontal="center" vertical="center"/>
    </xf>
    <xf numFmtId="0" fontId="15" fillId="47" borderId="12" xfId="2" applyFont="1" applyFill="1" applyBorder="1" applyAlignment="1">
      <alignment horizontal="center" vertical="center"/>
    </xf>
    <xf numFmtId="0" fontId="15" fillId="48" borderId="12" xfId="2" applyFont="1" applyFill="1" applyBorder="1" applyAlignment="1">
      <alignment horizontal="center" vertical="center"/>
    </xf>
    <xf numFmtId="0" fontId="15" fillId="49" borderId="12" xfId="2" applyFont="1" applyFill="1" applyBorder="1" applyAlignment="1">
      <alignment horizontal="center" vertical="center"/>
    </xf>
    <xf numFmtId="0" fontId="15" fillId="50" borderId="12" xfId="2" applyFont="1" applyFill="1" applyBorder="1" applyAlignment="1">
      <alignment horizontal="center" vertical="center"/>
    </xf>
    <xf numFmtId="0" fontId="51" fillId="51" borderId="12" xfId="2" applyFont="1" applyFill="1" applyBorder="1" applyAlignment="1">
      <alignment horizontal="center" vertical="center"/>
    </xf>
    <xf numFmtId="0" fontId="15" fillId="52" borderId="12" xfId="2" applyFont="1" applyFill="1" applyBorder="1" applyAlignment="1">
      <alignment horizontal="center" vertical="center"/>
    </xf>
    <xf numFmtId="0" fontId="15" fillId="53" borderId="12" xfId="2" applyFont="1" applyFill="1" applyBorder="1" applyAlignment="1">
      <alignment horizontal="center" vertical="center"/>
    </xf>
    <xf numFmtId="0" fontId="15" fillId="54" borderId="12" xfId="2" applyFont="1" applyFill="1" applyBorder="1" applyAlignment="1">
      <alignment horizontal="center" vertical="center"/>
    </xf>
    <xf numFmtId="0" fontId="15" fillId="55" borderId="12" xfId="2" applyFont="1" applyFill="1" applyBorder="1" applyAlignment="1">
      <alignment horizontal="center" vertical="center"/>
    </xf>
    <xf numFmtId="0" fontId="15" fillId="56" borderId="12" xfId="2" applyFont="1" applyFill="1" applyBorder="1" applyAlignment="1">
      <alignment horizontal="center" vertical="center"/>
    </xf>
    <xf numFmtId="0" fontId="15" fillId="57" borderId="12" xfId="2" applyFont="1" applyFill="1" applyBorder="1" applyAlignment="1">
      <alignment horizontal="center" vertical="center"/>
    </xf>
    <xf numFmtId="0" fontId="15" fillId="58" borderId="12" xfId="2" applyFont="1" applyFill="1" applyBorder="1" applyAlignment="1">
      <alignment horizontal="center" vertical="center"/>
    </xf>
    <xf numFmtId="0" fontId="15" fillId="59" borderId="12" xfId="2" applyFont="1" applyFill="1" applyBorder="1" applyAlignment="1">
      <alignment horizontal="center" vertical="center"/>
    </xf>
    <xf numFmtId="0" fontId="15" fillId="60" borderId="12" xfId="2" applyFont="1" applyFill="1" applyBorder="1" applyAlignment="1">
      <alignment horizontal="center" vertical="center"/>
    </xf>
    <xf numFmtId="0" fontId="1" fillId="31" borderId="0" xfId="0" applyFont="1" applyFill="1" applyAlignment="1">
      <alignment horizontal="center" vertical="center"/>
    </xf>
    <xf numFmtId="0" fontId="0" fillId="39" borderId="0" xfId="0" applyFill="1" applyAlignment="1">
      <alignment horizontal="center"/>
    </xf>
    <xf numFmtId="0" fontId="3" fillId="2" borderId="0" xfId="2" applyFont="1" applyFill="1" applyAlignment="1">
      <alignment vertical="center"/>
    </xf>
    <xf numFmtId="0" fontId="39" fillId="33" borderId="0" xfId="0" applyFont="1" applyFill="1" applyAlignment="1">
      <alignment horizontal="center" vertical="center" textRotation="90"/>
    </xf>
    <xf numFmtId="0" fontId="15" fillId="61" borderId="12" xfId="2" applyFont="1" applyFill="1" applyBorder="1" applyAlignment="1">
      <alignment horizontal="center" vertical="center"/>
    </xf>
    <xf numFmtId="0" fontId="15" fillId="62" borderId="12" xfId="2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5" fillId="63" borderId="12" xfId="2" applyFont="1" applyFill="1" applyBorder="1" applyAlignment="1">
      <alignment horizontal="center" vertical="center"/>
    </xf>
    <xf numFmtId="0" fontId="15" fillId="20" borderId="41" xfId="2" applyFont="1" applyFill="1" applyBorder="1" applyAlignment="1">
      <alignment horizontal="center" vertical="center"/>
    </xf>
    <xf numFmtId="0" fontId="15" fillId="36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0" fontId="15" fillId="11" borderId="3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vertical="center"/>
    </xf>
    <xf numFmtId="0" fontId="15" fillId="21" borderId="0" xfId="2" applyFont="1" applyFill="1" applyAlignment="1">
      <alignment horizontal="center" vertical="center"/>
    </xf>
    <xf numFmtId="49" fontId="9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164" fontId="8" fillId="2" borderId="52" xfId="1" applyNumberFormat="1" applyFont="1" applyFill="1" applyBorder="1" applyAlignment="1">
      <alignment horizontal="right" vertical="center"/>
    </xf>
    <xf numFmtId="0" fontId="15" fillId="64" borderId="12" xfId="2" applyFont="1" applyFill="1" applyBorder="1" applyAlignment="1">
      <alignment horizontal="center" vertical="center"/>
    </xf>
    <xf numFmtId="0" fontId="15" fillId="65" borderId="12" xfId="2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5" fillId="66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1" fillId="2" borderId="14" xfId="2" applyFont="1" applyFill="1" applyBorder="1" applyAlignment="1">
      <alignment horizontal="center" vertical="center" wrapText="1"/>
    </xf>
    <xf numFmtId="4" fontId="15" fillId="2" borderId="17" xfId="2" applyNumberFormat="1" applyFont="1" applyFill="1" applyBorder="1" applyAlignment="1">
      <alignment horizontal="right" vertical="center"/>
    </xf>
    <xf numFmtId="164" fontId="15" fillId="2" borderId="17" xfId="2" applyNumberFormat="1" applyFont="1" applyFill="1" applyBorder="1" applyAlignment="1">
      <alignment horizontal="right" vertical="center"/>
    </xf>
    <xf numFmtId="4" fontId="15" fillId="2" borderId="2" xfId="2" applyNumberFormat="1" applyFont="1" applyFill="1" applyBorder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4" fontId="15" fillId="2" borderId="14" xfId="2" applyNumberFormat="1" applyFont="1" applyFill="1" applyBorder="1" applyAlignment="1">
      <alignment horizontal="right" vertical="center"/>
    </xf>
    <xf numFmtId="164" fontId="15" fillId="2" borderId="14" xfId="2" applyNumberFormat="1" applyFont="1" applyFill="1" applyBorder="1" applyAlignment="1">
      <alignment horizontal="right" vertical="center"/>
    </xf>
    <xf numFmtId="4" fontId="15" fillId="2" borderId="0" xfId="2" applyNumberFormat="1" applyFont="1" applyFill="1" applyAlignment="1">
      <alignment horizontal="right" vertical="center"/>
    </xf>
    <xf numFmtId="164" fontId="15" fillId="2" borderId="0" xfId="2" applyNumberFormat="1" applyFont="1" applyFill="1" applyAlignment="1">
      <alignment horizontal="right" vertical="center"/>
    </xf>
    <xf numFmtId="4" fontId="15" fillId="2" borderId="1" xfId="2" applyNumberFormat="1" applyFont="1" applyFill="1" applyBorder="1" applyAlignment="1">
      <alignment horizontal="right" vertical="center"/>
    </xf>
    <xf numFmtId="164" fontId="15" fillId="2" borderId="22" xfId="2" applyNumberFormat="1" applyFont="1" applyFill="1" applyBorder="1" applyAlignment="1">
      <alignment horizontal="right" vertical="center"/>
    </xf>
    <xf numFmtId="164" fontId="15" fillId="2" borderId="10" xfId="2" applyNumberFormat="1" applyFont="1" applyFill="1" applyBorder="1" applyAlignment="1">
      <alignment horizontal="right" vertical="center"/>
    </xf>
    <xf numFmtId="4" fontId="15" fillId="2" borderId="22" xfId="2" applyNumberFormat="1" applyFont="1" applyFill="1" applyBorder="1" applyAlignment="1">
      <alignment horizontal="right" vertical="center"/>
    </xf>
    <xf numFmtId="164" fontId="15" fillId="2" borderId="1" xfId="2" applyNumberFormat="1" applyFont="1" applyFill="1" applyBorder="1" applyAlignment="1">
      <alignment horizontal="right" vertical="center"/>
    </xf>
    <xf numFmtId="4" fontId="15" fillId="2" borderId="10" xfId="2" applyNumberFormat="1" applyFont="1" applyFill="1" applyBorder="1" applyAlignment="1">
      <alignment horizontal="right" vertical="center"/>
    </xf>
    <xf numFmtId="0" fontId="30" fillId="2" borderId="14" xfId="0" applyFont="1" applyFill="1" applyBorder="1"/>
    <xf numFmtId="164" fontId="33" fillId="2" borderId="14" xfId="0" applyNumberFormat="1" applyFont="1" applyFill="1" applyBorder="1"/>
    <xf numFmtId="4" fontId="15" fillId="2" borderId="44" xfId="2" applyNumberFormat="1" applyFont="1" applyFill="1" applyBorder="1" applyAlignment="1">
      <alignment horizontal="right" vertical="center"/>
    </xf>
    <xf numFmtId="164" fontId="15" fillId="2" borderId="44" xfId="2" applyNumberFormat="1" applyFont="1" applyFill="1" applyBorder="1" applyAlignment="1">
      <alignment horizontal="right" vertical="center"/>
    </xf>
    <xf numFmtId="0" fontId="3" fillId="2" borderId="26" xfId="2" applyFont="1" applyFill="1" applyBorder="1" applyAlignment="1">
      <alignment vertical="center"/>
    </xf>
    <xf numFmtId="0" fontId="3" fillId="2" borderId="55" xfId="2" applyFont="1" applyFill="1" applyBorder="1" applyAlignment="1">
      <alignment vertical="center"/>
    </xf>
    <xf numFmtId="0" fontId="8" fillId="2" borderId="55" xfId="2" applyFont="1" applyFill="1" applyBorder="1" applyAlignment="1">
      <alignment horizontal="center" vertical="center"/>
    </xf>
    <xf numFmtId="0" fontId="3" fillId="2" borderId="54" xfId="2" applyFont="1" applyFill="1" applyBorder="1" applyAlignment="1">
      <alignment horizontal="center" vertical="center"/>
    </xf>
    <xf numFmtId="2" fontId="3" fillId="2" borderId="56" xfId="2" applyNumberFormat="1" applyFont="1" applyFill="1" applyBorder="1" applyAlignment="1">
      <alignment horizontal="right" vertical="center"/>
    </xf>
    <xf numFmtId="2" fontId="3" fillId="2" borderId="55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164" fontId="15" fillId="2" borderId="39" xfId="2" applyNumberFormat="1" applyFont="1" applyFill="1" applyBorder="1" applyAlignment="1">
      <alignment horizontal="right" vertical="center"/>
    </xf>
    <xf numFmtId="4" fontId="15" fillId="2" borderId="15" xfId="2" applyNumberFormat="1" applyFont="1" applyFill="1" applyBorder="1" applyAlignment="1">
      <alignment horizontal="right" vertical="center"/>
    </xf>
    <xf numFmtId="164" fontId="15" fillId="2" borderId="15" xfId="2" applyNumberFormat="1" applyFont="1" applyFill="1" applyBorder="1" applyAlignment="1">
      <alignment horizontal="right" vertical="center"/>
    </xf>
    <xf numFmtId="4" fontId="1" fillId="2" borderId="14" xfId="2" applyNumberFormat="1" applyFont="1" applyFill="1" applyBorder="1" applyAlignment="1">
      <alignment horizontal="right" vertical="top" wrapText="1"/>
    </xf>
    <xf numFmtId="164" fontId="1" fillId="2" borderId="14" xfId="2" applyNumberFormat="1" applyFont="1" applyFill="1" applyBorder="1" applyAlignment="1">
      <alignment horizontal="right" vertical="top" wrapText="1"/>
    </xf>
    <xf numFmtId="0" fontId="54" fillId="2" borderId="0" xfId="0" applyFont="1" applyFill="1" applyAlignment="1">
      <alignment horizontal="center" vertical="center"/>
    </xf>
    <xf numFmtId="0" fontId="54" fillId="2" borderId="10" xfId="0" applyFont="1" applyFill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54" fillId="2" borderId="14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1" fontId="57" fillId="2" borderId="0" xfId="2" applyNumberFormat="1" applyFont="1" applyFill="1" applyAlignment="1">
      <alignment horizontal="left" vertical="center" indent="1"/>
    </xf>
    <xf numFmtId="0" fontId="55" fillId="2" borderId="10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/>
    </xf>
    <xf numFmtId="49" fontId="11" fillId="2" borderId="0" xfId="0" applyNumberFormat="1" applyFont="1" applyFill="1"/>
    <xf numFmtId="164" fontId="6" fillId="2" borderId="26" xfId="2" applyNumberFormat="1" applyFont="1" applyFill="1" applyBorder="1" applyAlignment="1">
      <alignment horizontal="right" vertical="center"/>
    </xf>
    <xf numFmtId="4" fontId="3" fillId="2" borderId="26" xfId="2" applyNumberFormat="1" applyFont="1" applyFill="1" applyBorder="1" applyAlignment="1">
      <alignment horizontal="right" vertical="center"/>
    </xf>
    <xf numFmtId="4" fontId="3" fillId="2" borderId="55" xfId="2" applyNumberFormat="1" applyFont="1" applyFill="1" applyBorder="1" applyAlignment="1">
      <alignment horizontal="right" vertical="center"/>
    </xf>
    <xf numFmtId="164" fontId="6" fillId="2" borderId="55" xfId="2" applyNumberFormat="1" applyFont="1" applyFill="1" applyBorder="1" applyAlignment="1">
      <alignment horizontal="right" vertical="center"/>
    </xf>
    <xf numFmtId="1" fontId="39" fillId="2" borderId="14" xfId="0" applyNumberFormat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4" fillId="2" borderId="14" xfId="2" applyFont="1" applyFill="1" applyBorder="1"/>
    <xf numFmtId="0" fontId="3" fillId="2" borderId="47" xfId="2" applyFont="1" applyFill="1" applyBorder="1" applyAlignment="1">
      <alignment vertical="center"/>
    </xf>
    <xf numFmtId="0" fontId="8" fillId="2" borderId="47" xfId="2" applyFont="1" applyFill="1" applyBorder="1" applyAlignment="1">
      <alignment horizontal="center" vertical="center"/>
    </xf>
    <xf numFmtId="0" fontId="3" fillId="2" borderId="57" xfId="2" applyFont="1" applyFill="1" applyBorder="1" applyAlignment="1">
      <alignment horizontal="center" vertical="center"/>
    </xf>
    <xf numFmtId="164" fontId="3" fillId="2" borderId="44" xfId="2" applyNumberFormat="1" applyFont="1" applyFill="1" applyBorder="1" applyAlignment="1">
      <alignment horizontal="right" vertical="center"/>
    </xf>
    <xf numFmtId="164" fontId="3" fillId="2" borderId="10" xfId="2" applyNumberFormat="1" applyFont="1" applyFill="1" applyBorder="1" applyAlignment="1">
      <alignment horizontal="right" vertical="center"/>
    </xf>
    <xf numFmtId="164" fontId="3" fillId="2" borderId="17" xfId="2" applyNumberFormat="1" applyFont="1" applyFill="1" applyBorder="1" applyAlignment="1">
      <alignment horizontal="right" vertical="center"/>
    </xf>
    <xf numFmtId="164" fontId="3" fillId="2" borderId="2" xfId="2" applyNumberFormat="1" applyFont="1" applyFill="1" applyBorder="1" applyAlignment="1">
      <alignment horizontal="right" vertical="center"/>
    </xf>
    <xf numFmtId="164" fontId="3" fillId="2" borderId="22" xfId="2" applyNumberFormat="1" applyFont="1" applyFill="1" applyBorder="1" applyAlignment="1">
      <alignment horizontal="right" vertical="center"/>
    </xf>
    <xf numFmtId="164" fontId="3" fillId="2" borderId="14" xfId="2" applyNumberFormat="1" applyFont="1" applyFill="1" applyBorder="1" applyAlignment="1">
      <alignment horizontal="right" vertical="center"/>
    </xf>
    <xf numFmtId="0" fontId="3" fillId="2" borderId="19" xfId="2" applyFont="1" applyFill="1" applyBorder="1" applyAlignment="1">
      <alignment vertical="center"/>
    </xf>
    <xf numFmtId="4" fontId="15" fillId="2" borderId="26" xfId="2" applyNumberFormat="1" applyFont="1" applyFill="1" applyBorder="1" applyAlignment="1">
      <alignment horizontal="right" vertical="center"/>
    </xf>
    <xf numFmtId="164" fontId="15" fillId="2" borderId="26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0" fontId="15" fillId="67" borderId="12" xfId="2" applyFont="1" applyFill="1" applyBorder="1" applyAlignment="1">
      <alignment horizontal="center" vertical="center"/>
    </xf>
    <xf numFmtId="0" fontId="15" fillId="68" borderId="12" xfId="2" applyFont="1" applyFill="1" applyBorder="1" applyAlignment="1">
      <alignment horizontal="center" vertical="center"/>
    </xf>
    <xf numFmtId="4" fontId="15" fillId="2" borderId="47" xfId="2" applyNumberFormat="1" applyFont="1" applyFill="1" applyBorder="1" applyAlignment="1">
      <alignment horizontal="right" vertical="center"/>
    </xf>
    <xf numFmtId="164" fontId="15" fillId="2" borderId="47" xfId="2" applyNumberFormat="1" applyFont="1" applyFill="1" applyBorder="1" applyAlignment="1">
      <alignment horizontal="right" vertical="center"/>
    </xf>
    <xf numFmtId="4" fontId="1" fillId="2" borderId="0" xfId="2" applyNumberFormat="1" applyFont="1" applyFill="1" applyAlignment="1">
      <alignment horizontal="right" vertical="top" wrapText="1"/>
    </xf>
    <xf numFmtId="164" fontId="1" fillId="2" borderId="0" xfId="2" applyNumberFormat="1" applyFont="1" applyFill="1" applyAlignment="1">
      <alignment horizontal="right" vertical="top" wrapText="1"/>
    </xf>
    <xf numFmtId="164" fontId="3" fillId="2" borderId="47" xfId="2" applyNumberFormat="1" applyFont="1" applyFill="1" applyBorder="1" applyAlignment="1">
      <alignment horizontal="right" vertical="center"/>
    </xf>
    <xf numFmtId="0" fontId="1" fillId="33" borderId="0" xfId="0" applyFont="1" applyFill="1" applyAlignment="1">
      <alignment horizontal="center" vertical="center"/>
    </xf>
    <xf numFmtId="0" fontId="3" fillId="2" borderId="19" xfId="2" applyFont="1" applyFill="1" applyBorder="1" applyAlignment="1">
      <alignment horizontal="left" vertical="center"/>
    </xf>
    <xf numFmtId="0" fontId="15" fillId="38" borderId="58" xfId="2" applyFont="1" applyFill="1" applyBorder="1" applyAlignment="1">
      <alignment horizontal="center" vertical="center"/>
    </xf>
    <xf numFmtId="0" fontId="55" fillId="2" borderId="52" xfId="0" applyFont="1" applyFill="1" applyBorder="1" applyAlignment="1">
      <alignment horizontal="center" vertical="center"/>
    </xf>
    <xf numFmtId="0" fontId="15" fillId="69" borderId="12" xfId="2" applyFont="1" applyFill="1" applyBorder="1" applyAlignment="1">
      <alignment horizontal="center" vertical="center"/>
    </xf>
    <xf numFmtId="0" fontId="15" fillId="2" borderId="34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63" fillId="2" borderId="10" xfId="0" applyFont="1" applyFill="1" applyBorder="1" applyAlignment="1">
      <alignment horizontal="center" vertical="center"/>
    </xf>
    <xf numFmtId="4" fontId="15" fillId="2" borderId="19" xfId="2" applyNumberFormat="1" applyFont="1" applyFill="1" applyBorder="1" applyAlignment="1">
      <alignment horizontal="right" vertical="center"/>
    </xf>
    <xf numFmtId="164" fontId="15" fillId="2" borderId="19" xfId="2" applyNumberFormat="1" applyFont="1" applyFill="1" applyBorder="1" applyAlignment="1">
      <alignment horizontal="right" vertical="center"/>
    </xf>
    <xf numFmtId="0" fontId="15" fillId="70" borderId="12" xfId="2" applyFont="1" applyFill="1" applyBorder="1" applyAlignment="1">
      <alignment horizontal="center" vertical="center"/>
    </xf>
    <xf numFmtId="0" fontId="15" fillId="71" borderId="12" xfId="2" applyFont="1" applyFill="1" applyBorder="1" applyAlignment="1">
      <alignment horizontal="center" vertical="center"/>
    </xf>
    <xf numFmtId="0" fontId="15" fillId="72" borderId="12" xfId="2" applyFont="1" applyFill="1" applyBorder="1" applyAlignment="1">
      <alignment horizontal="center" vertical="center"/>
    </xf>
    <xf numFmtId="0" fontId="15" fillId="73" borderId="12" xfId="2" applyFont="1" applyFill="1" applyBorder="1" applyAlignment="1">
      <alignment horizontal="center" vertical="center"/>
    </xf>
    <xf numFmtId="0" fontId="55" fillId="75" borderId="64" xfId="0" applyFont="1" applyFill="1" applyBorder="1" applyAlignment="1">
      <alignment horizontal="center" vertical="center"/>
    </xf>
    <xf numFmtId="0" fontId="1" fillId="74" borderId="62" xfId="0" applyFont="1" applyFill="1" applyBorder="1" applyAlignment="1">
      <alignment horizontal="center" vertical="center"/>
    </xf>
    <xf numFmtId="0" fontId="1" fillId="74" borderId="42" xfId="0" applyFont="1" applyFill="1" applyBorder="1" applyAlignment="1">
      <alignment horizontal="center" vertical="center"/>
    </xf>
    <xf numFmtId="0" fontId="1" fillId="74" borderId="64" xfId="0" applyFont="1" applyFill="1" applyBorder="1" applyAlignment="1">
      <alignment horizontal="center" vertical="center"/>
    </xf>
    <xf numFmtId="0" fontId="1" fillId="74" borderId="6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5" fillId="75" borderId="75" xfId="0" applyFont="1" applyFill="1" applyBorder="1" applyAlignment="1">
      <alignment horizontal="center" vertical="center"/>
    </xf>
    <xf numFmtId="0" fontId="55" fillId="76" borderId="62" xfId="0" applyFont="1" applyFill="1" applyBorder="1" applyAlignment="1">
      <alignment horizontal="center" vertical="center"/>
    </xf>
    <xf numFmtId="0" fontId="55" fillId="76" borderId="42" xfId="0" applyFont="1" applyFill="1" applyBorder="1" applyAlignment="1">
      <alignment horizontal="center" vertical="center"/>
    </xf>
    <xf numFmtId="0" fontId="55" fillId="76" borderId="64" xfId="0" applyFont="1" applyFill="1" applyBorder="1" applyAlignment="1">
      <alignment horizontal="center" vertical="center"/>
    </xf>
    <xf numFmtId="0" fontId="55" fillId="76" borderId="60" xfId="0" applyFont="1" applyFill="1" applyBorder="1" applyAlignment="1">
      <alignment horizontal="center" vertical="center"/>
    </xf>
    <xf numFmtId="0" fontId="55" fillId="75" borderId="63" xfId="0" applyFont="1" applyFill="1" applyBorder="1" applyAlignment="1">
      <alignment horizontal="center" vertical="center"/>
    </xf>
    <xf numFmtId="0" fontId="1" fillId="74" borderId="66" xfId="0" applyFont="1" applyFill="1" applyBorder="1" applyAlignment="1">
      <alignment horizontal="center" vertical="center"/>
    </xf>
    <xf numFmtId="0" fontId="1" fillId="74" borderId="61" xfId="0" applyFont="1" applyFill="1" applyBorder="1" applyAlignment="1">
      <alignment horizontal="center" vertical="center"/>
    </xf>
    <xf numFmtId="0" fontId="1" fillId="74" borderId="63" xfId="0" applyFont="1" applyFill="1" applyBorder="1" applyAlignment="1">
      <alignment horizontal="center" vertical="center"/>
    </xf>
    <xf numFmtId="0" fontId="1" fillId="74" borderId="59" xfId="0" applyFont="1" applyFill="1" applyBorder="1" applyAlignment="1">
      <alignment horizontal="center" vertical="center"/>
    </xf>
    <xf numFmtId="0" fontId="55" fillId="31" borderId="64" xfId="0" applyFont="1" applyFill="1" applyBorder="1" applyAlignment="1">
      <alignment horizontal="center" vertical="center"/>
    </xf>
    <xf numFmtId="164" fontId="70" fillId="2" borderId="0" xfId="1" applyNumberFormat="1" applyFont="1" applyFill="1" applyBorder="1" applyAlignment="1">
      <alignment horizontal="right" vertical="center"/>
    </xf>
    <xf numFmtId="0" fontId="71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6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ill="1"/>
    <xf numFmtId="0" fontId="24" fillId="2" borderId="0" xfId="2" applyFont="1" applyFill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24" fillId="2" borderId="15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/>
    </xf>
    <xf numFmtId="0" fontId="3" fillId="2" borderId="14" xfId="2" applyFont="1" applyFill="1" applyBorder="1" applyAlignment="1">
      <alignment horizontal="left" vertical="center"/>
    </xf>
    <xf numFmtId="0" fontId="24" fillId="2" borderId="10" xfId="2" applyFont="1" applyFill="1" applyBorder="1" applyAlignment="1">
      <alignment horizontal="center"/>
    </xf>
    <xf numFmtId="0" fontId="24" fillId="2" borderId="28" xfId="2" applyFont="1" applyFill="1" applyBorder="1" applyAlignment="1">
      <alignment horizontal="center"/>
    </xf>
    <xf numFmtId="0" fontId="4" fillId="2" borderId="0" xfId="2" applyFont="1" applyFill="1" applyAlignment="1">
      <alignment horizontal="center" vertical="center" wrapText="1"/>
    </xf>
    <xf numFmtId="0" fontId="3" fillId="2" borderId="39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24" fillId="2" borderId="53" xfId="2" applyFont="1" applyFill="1" applyBorder="1" applyAlignment="1">
      <alignment horizontal="center"/>
    </xf>
    <xf numFmtId="0" fontId="3" fillId="2" borderId="19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24" fillId="2" borderId="52" xfId="2" applyFont="1" applyFill="1" applyBorder="1" applyAlignment="1">
      <alignment horizontal="center"/>
    </xf>
    <xf numFmtId="0" fontId="3" fillId="2" borderId="17" xfId="2" applyFont="1" applyFill="1" applyBorder="1" applyAlignment="1">
      <alignment horizontal="left" vertical="center"/>
    </xf>
    <xf numFmtId="0" fontId="3" fillId="2" borderId="44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8" fillId="31" borderId="0" xfId="0" applyFont="1" applyFill="1" applyAlignment="1">
      <alignment horizontal="center" vertical="center" textRotation="90"/>
    </xf>
    <xf numFmtId="0" fontId="39" fillId="31" borderId="0" xfId="0" applyFont="1" applyFill="1" applyAlignment="1">
      <alignment horizontal="center" vertical="center" textRotation="90"/>
    </xf>
    <xf numFmtId="0" fontId="0" fillId="32" borderId="0" xfId="0" applyFill="1" applyAlignment="1">
      <alignment horizontal="center"/>
    </xf>
    <xf numFmtId="0" fontId="38" fillId="33" borderId="0" xfId="0" applyFont="1" applyFill="1" applyAlignment="1">
      <alignment horizontal="center" vertical="center" textRotation="90"/>
    </xf>
    <xf numFmtId="0" fontId="39" fillId="33" borderId="0" xfId="0" applyFont="1" applyFill="1" applyAlignment="1">
      <alignment horizontal="center" vertical="center" textRotation="90"/>
    </xf>
    <xf numFmtId="0" fontId="0" fillId="39" borderId="0" xfId="0" applyFill="1" applyAlignment="1">
      <alignment horizontal="center"/>
    </xf>
    <xf numFmtId="0" fontId="3" fillId="2" borderId="22" xfId="2" applyFont="1" applyFill="1" applyBorder="1" applyAlignment="1">
      <alignment horizontal="left" vertical="center"/>
    </xf>
    <xf numFmtId="0" fontId="57" fillId="2" borderId="0" xfId="2" applyFont="1" applyFill="1" applyAlignment="1">
      <alignment horizontal="center" vertical="center" wrapText="1"/>
    </xf>
    <xf numFmtId="0" fontId="1" fillId="2" borderId="14" xfId="2" applyFont="1" applyFill="1" applyBorder="1" applyAlignment="1">
      <alignment horizontal="left" vertical="center"/>
    </xf>
    <xf numFmtId="0" fontId="3" fillId="2" borderId="26" xfId="2" applyFont="1" applyFill="1" applyBorder="1" applyAlignment="1">
      <alignment horizontal="left" vertical="center"/>
    </xf>
    <xf numFmtId="0" fontId="3" fillId="2" borderId="55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left" vertical="center" wrapText="1"/>
    </xf>
    <xf numFmtId="0" fontId="3" fillId="2" borderId="47" xfId="2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37" fillId="2" borderId="8" xfId="0" applyNumberFormat="1" applyFont="1" applyFill="1" applyBorder="1" applyAlignment="1">
      <alignment horizontal="left" vertical="center"/>
    </xf>
    <xf numFmtId="49" fontId="37" fillId="2" borderId="2" xfId="0" applyNumberFormat="1" applyFont="1" applyFill="1" applyBorder="1" applyAlignment="1">
      <alignment horizontal="left" vertical="center"/>
    </xf>
    <xf numFmtId="49" fontId="37" fillId="2" borderId="9" xfId="0" applyNumberFormat="1" applyFont="1" applyFill="1" applyBorder="1" applyAlignment="1">
      <alignment horizontal="left" vertical="center"/>
    </xf>
    <xf numFmtId="0" fontId="37" fillId="2" borderId="8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35" fillId="2" borderId="8" xfId="0" applyFont="1" applyFill="1" applyBorder="1" applyAlignment="1">
      <alignment horizontal="left" vertical="center"/>
    </xf>
    <xf numFmtId="0" fontId="35" fillId="2" borderId="2" xfId="0" applyFont="1" applyFill="1" applyBorder="1" applyAlignment="1">
      <alignment horizontal="left" vertical="center"/>
    </xf>
    <xf numFmtId="0" fontId="35" fillId="2" borderId="9" xfId="0" applyFont="1" applyFill="1" applyBorder="1" applyAlignment="1">
      <alignment horizontal="left" vertical="center"/>
    </xf>
    <xf numFmtId="49" fontId="35" fillId="2" borderId="8" xfId="0" applyNumberFormat="1" applyFont="1" applyFill="1" applyBorder="1" applyAlignment="1">
      <alignment horizontal="left" vertical="center"/>
    </xf>
    <xf numFmtId="49" fontId="35" fillId="2" borderId="2" xfId="0" applyNumberFormat="1" applyFont="1" applyFill="1" applyBorder="1" applyAlignment="1">
      <alignment horizontal="left" vertical="center"/>
    </xf>
    <xf numFmtId="49" fontId="35" fillId="2" borderId="9" xfId="0" applyNumberFormat="1" applyFont="1" applyFill="1" applyBorder="1" applyAlignment="1">
      <alignment horizontal="left" vertical="center"/>
    </xf>
    <xf numFmtId="0" fontId="59" fillId="2" borderId="8" xfId="0" applyFont="1" applyFill="1" applyBorder="1" applyAlignment="1">
      <alignment horizontal="left" vertical="center"/>
    </xf>
    <xf numFmtId="0" fontId="59" fillId="2" borderId="2" xfId="0" applyFont="1" applyFill="1" applyBorder="1" applyAlignment="1">
      <alignment horizontal="left" vertical="center"/>
    </xf>
    <xf numFmtId="0" fontId="59" fillId="2" borderId="9" xfId="0" applyFont="1" applyFill="1" applyBorder="1" applyAlignment="1">
      <alignment horizontal="left" vertical="center"/>
    </xf>
    <xf numFmtId="49" fontId="59" fillId="2" borderId="8" xfId="0" applyNumberFormat="1" applyFont="1" applyFill="1" applyBorder="1" applyAlignment="1">
      <alignment horizontal="left" vertical="center"/>
    </xf>
    <xf numFmtId="49" fontId="59" fillId="2" borderId="2" xfId="0" applyNumberFormat="1" applyFont="1" applyFill="1" applyBorder="1" applyAlignment="1">
      <alignment horizontal="left" vertical="center"/>
    </xf>
    <xf numFmtId="49" fontId="59" fillId="2" borderId="9" xfId="0" applyNumberFormat="1" applyFont="1" applyFill="1" applyBorder="1" applyAlignment="1">
      <alignment horizontal="left" vertical="center"/>
    </xf>
    <xf numFmtId="0" fontId="48" fillId="2" borderId="8" xfId="0" applyFont="1" applyFill="1" applyBorder="1" applyAlignment="1">
      <alignment horizontal="left" vertical="center"/>
    </xf>
    <xf numFmtId="0" fontId="48" fillId="2" borderId="2" xfId="0" applyFont="1" applyFill="1" applyBorder="1" applyAlignment="1">
      <alignment horizontal="left" vertical="center"/>
    </xf>
    <xf numFmtId="0" fontId="48" fillId="2" borderId="9" xfId="0" applyFont="1" applyFill="1" applyBorder="1" applyAlignment="1">
      <alignment horizontal="left" vertical="center"/>
    </xf>
    <xf numFmtId="49" fontId="48" fillId="2" borderId="8" xfId="0" applyNumberFormat="1" applyFont="1" applyFill="1" applyBorder="1" applyAlignment="1">
      <alignment horizontal="left" vertical="center"/>
    </xf>
    <xf numFmtId="49" fontId="48" fillId="2" borderId="2" xfId="0" applyNumberFormat="1" applyFont="1" applyFill="1" applyBorder="1" applyAlignment="1">
      <alignment horizontal="left" vertical="center"/>
    </xf>
    <xf numFmtId="49" fontId="48" fillId="2" borderId="9" xfId="0" applyNumberFormat="1" applyFont="1" applyFill="1" applyBorder="1" applyAlignment="1">
      <alignment horizontal="left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9" xfId="0" applyFont="1" applyFill="1" applyBorder="1" applyAlignment="1">
      <alignment horizontal="left" vertical="center"/>
    </xf>
    <xf numFmtId="49" fontId="46" fillId="2" borderId="8" xfId="0" applyNumberFormat="1" applyFont="1" applyFill="1" applyBorder="1" applyAlignment="1">
      <alignment horizontal="left" vertical="center"/>
    </xf>
    <xf numFmtId="49" fontId="46" fillId="2" borderId="2" xfId="0" applyNumberFormat="1" applyFont="1" applyFill="1" applyBorder="1" applyAlignment="1">
      <alignment horizontal="left" vertical="center"/>
    </xf>
    <xf numFmtId="49" fontId="46" fillId="2" borderId="9" xfId="0" applyNumberFormat="1" applyFont="1" applyFill="1" applyBorder="1" applyAlignment="1">
      <alignment horizontal="left" vertical="center"/>
    </xf>
    <xf numFmtId="0" fontId="47" fillId="2" borderId="8" xfId="0" applyFont="1" applyFill="1" applyBorder="1" applyAlignment="1">
      <alignment horizontal="left" vertical="center"/>
    </xf>
    <xf numFmtId="0" fontId="47" fillId="2" borderId="2" xfId="0" applyFont="1" applyFill="1" applyBorder="1" applyAlignment="1">
      <alignment horizontal="left" vertical="center"/>
    </xf>
    <xf numFmtId="0" fontId="47" fillId="2" borderId="9" xfId="0" applyFont="1" applyFill="1" applyBorder="1" applyAlignment="1">
      <alignment horizontal="left" vertical="center"/>
    </xf>
    <xf numFmtId="49" fontId="47" fillId="2" borderId="8" xfId="0" applyNumberFormat="1" applyFont="1" applyFill="1" applyBorder="1" applyAlignment="1">
      <alignment horizontal="left" vertical="center"/>
    </xf>
    <xf numFmtId="49" fontId="47" fillId="2" borderId="2" xfId="0" applyNumberFormat="1" applyFont="1" applyFill="1" applyBorder="1" applyAlignment="1">
      <alignment horizontal="left" vertical="center"/>
    </xf>
    <xf numFmtId="49" fontId="47" fillId="2" borderId="9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49" fontId="43" fillId="2" borderId="8" xfId="0" applyNumberFormat="1" applyFont="1" applyFill="1" applyBorder="1" applyAlignment="1">
      <alignment horizontal="left" vertical="center"/>
    </xf>
    <xf numFmtId="49" fontId="43" fillId="2" borderId="2" xfId="0" applyNumberFormat="1" applyFont="1" applyFill="1" applyBorder="1" applyAlignment="1">
      <alignment horizontal="left" vertical="center"/>
    </xf>
    <xf numFmtId="49" fontId="43" fillId="2" borderId="9" xfId="0" applyNumberFormat="1" applyFont="1" applyFill="1" applyBorder="1" applyAlignment="1">
      <alignment horizontal="left" vertical="center"/>
    </xf>
    <xf numFmtId="0" fontId="49" fillId="2" borderId="8" xfId="0" applyFont="1" applyFill="1" applyBorder="1" applyAlignment="1">
      <alignment horizontal="left" vertical="center"/>
    </xf>
    <xf numFmtId="0" fontId="49" fillId="2" borderId="2" xfId="0" applyFont="1" applyFill="1" applyBorder="1" applyAlignment="1">
      <alignment horizontal="left" vertical="center"/>
    </xf>
    <xf numFmtId="0" fontId="49" fillId="2" borderId="9" xfId="0" applyFont="1" applyFill="1" applyBorder="1" applyAlignment="1">
      <alignment horizontal="left" vertical="center"/>
    </xf>
    <xf numFmtId="49" fontId="49" fillId="2" borderId="8" xfId="0" applyNumberFormat="1" applyFont="1" applyFill="1" applyBorder="1" applyAlignment="1">
      <alignment horizontal="left" vertical="center"/>
    </xf>
    <xf numFmtId="49" fontId="49" fillId="2" borderId="2" xfId="0" applyNumberFormat="1" applyFont="1" applyFill="1" applyBorder="1" applyAlignment="1">
      <alignment horizontal="left" vertical="center"/>
    </xf>
    <xf numFmtId="49" fontId="49" fillId="2" borderId="9" xfId="0" applyNumberFormat="1" applyFont="1" applyFill="1" applyBorder="1" applyAlignment="1">
      <alignment horizontal="left" vertical="center"/>
    </xf>
    <xf numFmtId="49" fontId="11" fillId="2" borderId="0" xfId="0" applyNumberFormat="1" applyFont="1" applyFill="1"/>
    <xf numFmtId="49" fontId="11" fillId="2" borderId="0" xfId="0" applyNumberFormat="1" applyFont="1" applyFill="1" applyAlignment="1">
      <alignment horizontal="left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6" fillId="2" borderId="8" xfId="0" applyFont="1" applyFill="1" applyBorder="1" applyAlignment="1">
      <alignment horizontal="left" vertical="center"/>
    </xf>
    <xf numFmtId="0" fontId="56" fillId="2" borderId="2" xfId="0" applyFont="1" applyFill="1" applyBorder="1" applyAlignment="1">
      <alignment horizontal="left" vertical="center"/>
    </xf>
    <xf numFmtId="0" fontId="56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49" fontId="56" fillId="2" borderId="8" xfId="0" applyNumberFormat="1" applyFont="1" applyFill="1" applyBorder="1" applyAlignment="1">
      <alignment horizontal="left" vertical="center"/>
    </xf>
    <xf numFmtId="49" fontId="56" fillId="2" borderId="2" xfId="0" applyNumberFormat="1" applyFont="1" applyFill="1" applyBorder="1" applyAlignment="1">
      <alignment horizontal="left" vertical="center"/>
    </xf>
    <xf numFmtId="49" fontId="56" fillId="2" borderId="9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0" fontId="54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75" borderId="74" xfId="0" applyFont="1" applyFill="1" applyBorder="1" applyAlignment="1">
      <alignment horizontal="center" vertical="center"/>
    </xf>
    <xf numFmtId="0" fontId="1" fillId="75" borderId="44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 wrapText="1" shrinkToFit="1"/>
    </xf>
    <xf numFmtId="0" fontId="1" fillId="2" borderId="70" xfId="0" applyFont="1" applyFill="1" applyBorder="1" applyAlignment="1">
      <alignment horizontal="center" vertical="center" wrapText="1" shrinkToFi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 vertical="center" wrapText="1"/>
    </xf>
    <xf numFmtId="0" fontId="68" fillId="2" borderId="68" xfId="0" applyFont="1" applyFill="1" applyBorder="1" applyAlignment="1">
      <alignment horizontal="center" vertical="center"/>
    </xf>
    <xf numFmtId="0" fontId="68" fillId="2" borderId="69" xfId="0" applyFont="1" applyFill="1" applyBorder="1" applyAlignment="1">
      <alignment horizontal="center" vertical="center"/>
    </xf>
    <xf numFmtId="0" fontId="68" fillId="2" borderId="70" xfId="0" applyFont="1" applyFill="1" applyBorder="1" applyAlignment="1">
      <alignment horizontal="center" vertical="center"/>
    </xf>
    <xf numFmtId="0" fontId="67" fillId="74" borderId="65" xfId="0" applyFont="1" applyFill="1" applyBorder="1" applyAlignment="1">
      <alignment horizontal="center" vertical="center" textRotation="90" wrapText="1"/>
    </xf>
    <xf numFmtId="0" fontId="67" fillId="74" borderId="71" xfId="0" applyFont="1" applyFill="1" applyBorder="1" applyAlignment="1">
      <alignment horizontal="center" vertical="center" textRotation="90"/>
    </xf>
    <xf numFmtId="0" fontId="67" fillId="74" borderId="67" xfId="0" applyFont="1" applyFill="1" applyBorder="1" applyAlignment="1">
      <alignment horizontal="center" vertical="center" textRotation="90"/>
    </xf>
    <xf numFmtId="0" fontId="65" fillId="2" borderId="0" xfId="0" applyFont="1" applyFill="1" applyAlignment="1">
      <alignment horizontal="right" vertical="center" textRotation="90" wrapText="1"/>
    </xf>
    <xf numFmtId="0" fontId="65" fillId="2" borderId="0" xfId="0" applyFont="1" applyFill="1" applyAlignment="1">
      <alignment horizontal="right" vertical="center" textRotation="90"/>
    </xf>
    <xf numFmtId="0" fontId="1" fillId="2" borderId="65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/>
    </xf>
    <xf numFmtId="0" fontId="64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4">
    <cellStyle name="Normalny_Price list Elko-Bis" xfId="2" xr:uid="{00000000-0005-0000-0000-000000000000}"/>
    <cellStyle name="Гіперпосилання" xfId="1" builtinId="8"/>
    <cellStyle name="Звичайни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6600"/>
      <color rgb="FFFFF8F3"/>
      <color rgb="FFFFF0E5"/>
      <color rgb="FFF79646"/>
      <color rgb="FFC0504D"/>
      <color rgb="FFFCD5B4"/>
      <color rgb="FFA7E2FF"/>
      <color rgb="FFE6B8B7"/>
      <color rgb="FF3C8C8A"/>
      <color rgb="FF79C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calcChain" Target="calcChain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041;!R2C2"/><Relationship Id="rId13" Type="http://schemas.openxmlformats.org/officeDocument/2006/relationships/image" Target="../media/image7.jpg"/><Relationship Id="rId3" Type="http://schemas.openxmlformats.org/officeDocument/2006/relationships/hyperlink" Target="#&#1059;!R2C2"/><Relationship Id="rId7" Type="http://schemas.openxmlformats.org/officeDocument/2006/relationships/image" Target="../media/image4.jpg"/><Relationship Id="rId12" Type="http://schemas.openxmlformats.org/officeDocument/2006/relationships/hyperlink" Target="#&#1040;!R2C2"/><Relationship Id="rId2" Type="http://schemas.openxmlformats.org/officeDocument/2006/relationships/image" Target="../media/image1.jpg"/><Relationship Id="rId1" Type="http://schemas.openxmlformats.org/officeDocument/2006/relationships/hyperlink" Target="#&#1058;!B2"/><Relationship Id="rId6" Type="http://schemas.openxmlformats.org/officeDocument/2006/relationships/hyperlink" Target="#&#1055;!R2C2"/><Relationship Id="rId11" Type="http://schemas.openxmlformats.org/officeDocument/2006/relationships/image" Target="../media/image6.jpg"/><Relationship Id="rId5" Type="http://schemas.openxmlformats.org/officeDocument/2006/relationships/image" Target="../media/image3.png"/><Relationship Id="rId15" Type="http://schemas.openxmlformats.org/officeDocument/2006/relationships/hyperlink" Target="#'&#1055;&#1088;&#1072;&#1081;&#1089;-&#1083;&#1080;&#1089;&#1090;'!R17C2"/><Relationship Id="rId10" Type="http://schemas.openxmlformats.org/officeDocument/2006/relationships/hyperlink" Target="#&#1047;!R2C2"/><Relationship Id="rId4" Type="http://schemas.openxmlformats.org/officeDocument/2006/relationships/image" Target="../media/image2.jpg"/><Relationship Id="rId9" Type="http://schemas.openxmlformats.org/officeDocument/2006/relationships/image" Target="../media/image5.jpg"/><Relationship Id="rId14" Type="http://schemas.openxmlformats.org/officeDocument/2006/relationships/image" Target="../media/image8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5.jp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4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5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6.pn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7.pn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6.jpg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9.pn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0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1.png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62.png"/><Relationship Id="rId4" Type="http://schemas.openxmlformats.org/officeDocument/2006/relationships/image" Target="../media/image139.jp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3.pn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4.png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5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6.png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7.png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7.jp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9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0.png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1.png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2.png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3.png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4.pn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8.jpg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6.jpg"/><Relationship Id="rId4" Type="http://schemas.openxmlformats.org/officeDocument/2006/relationships/image" Target="../media/image375.jp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8.png"/><Relationship Id="rId4" Type="http://schemas.openxmlformats.org/officeDocument/2006/relationships/image" Target="../media/image377.jp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0.png"/><Relationship Id="rId4" Type="http://schemas.openxmlformats.org/officeDocument/2006/relationships/image" Target="../media/image379.jpg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2.png"/><Relationship Id="rId4" Type="http://schemas.openxmlformats.org/officeDocument/2006/relationships/image" Target="../media/image381.jp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4.png"/><Relationship Id="rId4" Type="http://schemas.openxmlformats.org/officeDocument/2006/relationships/image" Target="../media/image383.jpg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6.png"/><Relationship Id="rId4" Type="http://schemas.openxmlformats.org/officeDocument/2006/relationships/image" Target="../media/image385.jpg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7.png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9.jpg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9.png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0.png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1.png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2.png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3.png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5.png"/><Relationship Id="rId4" Type="http://schemas.openxmlformats.org/officeDocument/2006/relationships/image" Target="../media/image394.jpg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7.png"/><Relationship Id="rId4" Type="http://schemas.openxmlformats.org/officeDocument/2006/relationships/image" Target="../media/image396.jpg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8.png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9.png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0.jpg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403.png"/><Relationship Id="rId1" Type="http://schemas.openxmlformats.org/officeDocument/2006/relationships/image" Target="../media/image402.jpg"/><Relationship Id="rId4" Type="http://schemas.openxmlformats.org/officeDocument/2006/relationships/image" Target="../media/image263.png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4.png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5.png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6.png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7.png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8.pn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8.pn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184.jp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9.jpg"/><Relationship Id="rId4" Type="http://schemas.openxmlformats.org/officeDocument/2006/relationships/image" Target="../media/image271.jp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0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1.pn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2.png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3.png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4.png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5.png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6.png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8.jpg"/><Relationship Id="rId4" Type="http://schemas.openxmlformats.org/officeDocument/2006/relationships/image" Target="../media/image272.jp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2.jpg"/><Relationship Id="rId4" Type="http://schemas.openxmlformats.org/officeDocument/2006/relationships/image" Target="../media/image273.jp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7.png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8.png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9.png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0.png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1.png"/></Relationships>
</file>

<file path=xl/drawings/_rels/drawing1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7.jpg"/><Relationship Id="rId4" Type="http://schemas.openxmlformats.org/officeDocument/2006/relationships/image" Target="../media/image274.jpg"/></Relationships>
</file>

<file path=xl/drawings/_rels/drawing1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2.pn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3.png"/></Relationships>
</file>

<file path=xl/drawings/_rels/drawing1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4.png"/></Relationships>
</file>

<file path=xl/drawings/_rels/drawing1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g"/><Relationship Id="rId13" Type="http://schemas.openxmlformats.org/officeDocument/2006/relationships/hyperlink" Target="#DRH!B2"/><Relationship Id="rId18" Type="http://schemas.openxmlformats.org/officeDocument/2006/relationships/hyperlink" Target="#&#1059;!R2C2"/><Relationship Id="rId26" Type="http://schemas.openxmlformats.org/officeDocument/2006/relationships/hyperlink" Target="#&#1040;!R2C2"/><Relationship Id="rId3" Type="http://schemas.openxmlformats.org/officeDocument/2006/relationships/image" Target="../media/image11.jpg"/><Relationship Id="rId21" Type="http://schemas.openxmlformats.org/officeDocument/2006/relationships/image" Target="../media/image23.jpeg"/><Relationship Id="rId7" Type="http://schemas.openxmlformats.org/officeDocument/2006/relationships/image" Target="../media/image15.jpg"/><Relationship Id="rId12" Type="http://schemas.openxmlformats.org/officeDocument/2006/relationships/image" Target="../media/image19.jpg"/><Relationship Id="rId17" Type="http://schemas.openxmlformats.org/officeDocument/2006/relationships/image" Target="../media/image21.jpeg"/><Relationship Id="rId25" Type="http://schemas.openxmlformats.org/officeDocument/2006/relationships/image" Target="../media/image25.jpeg"/><Relationship Id="rId2" Type="http://schemas.openxmlformats.org/officeDocument/2006/relationships/image" Target="../media/image10.jpg"/><Relationship Id="rId16" Type="http://schemas.openxmlformats.org/officeDocument/2006/relationships/hyperlink" Target="#&#1055;!R2C2"/><Relationship Id="rId20" Type="http://schemas.openxmlformats.org/officeDocument/2006/relationships/hyperlink" Target="#&#1058;!R2C2"/><Relationship Id="rId29" Type="http://schemas.openxmlformats.org/officeDocument/2006/relationships/image" Target="../media/image27.jpeg"/><Relationship Id="rId1" Type="http://schemas.openxmlformats.org/officeDocument/2006/relationships/image" Target="../media/image9.jpg"/><Relationship Id="rId6" Type="http://schemas.openxmlformats.org/officeDocument/2006/relationships/image" Target="../media/image14.jpg"/><Relationship Id="rId11" Type="http://schemas.openxmlformats.org/officeDocument/2006/relationships/hyperlink" Target="#BH!B2"/><Relationship Id="rId24" Type="http://schemas.openxmlformats.org/officeDocument/2006/relationships/hyperlink" Target="#&#1047;!R2C2"/><Relationship Id="rId5" Type="http://schemas.openxmlformats.org/officeDocument/2006/relationships/image" Target="../media/image13.jpg"/><Relationship Id="rId15" Type="http://schemas.openxmlformats.org/officeDocument/2006/relationships/image" Target="../media/image20.jpg"/><Relationship Id="rId23" Type="http://schemas.openxmlformats.org/officeDocument/2006/relationships/image" Target="../media/image24.jpeg"/><Relationship Id="rId28" Type="http://schemas.openxmlformats.org/officeDocument/2006/relationships/hyperlink" Target="#'&#1055;&#1088;&#1072;&#1081;&#1089;-&#1083;&#1080;&#1089;&#1090;'!B17"/><Relationship Id="rId10" Type="http://schemas.openxmlformats.org/officeDocument/2006/relationships/image" Target="../media/image18.jpg"/><Relationship Id="rId19" Type="http://schemas.openxmlformats.org/officeDocument/2006/relationships/image" Target="../media/image22.jpeg"/><Relationship Id="rId31" Type="http://schemas.openxmlformats.org/officeDocument/2006/relationships/image" Target="../media/image28.png"/><Relationship Id="rId4" Type="http://schemas.openxmlformats.org/officeDocument/2006/relationships/image" Target="../media/image12.jpg"/><Relationship Id="rId9" Type="http://schemas.openxmlformats.org/officeDocument/2006/relationships/image" Target="../media/image17.jpg"/><Relationship Id="rId14" Type="http://schemas.openxmlformats.org/officeDocument/2006/relationships/image" Target="../media/image4.jpg"/><Relationship Id="rId22" Type="http://schemas.openxmlformats.org/officeDocument/2006/relationships/hyperlink" Target="#&#1041;!R2C2"/><Relationship Id="rId27" Type="http://schemas.openxmlformats.org/officeDocument/2006/relationships/image" Target="../media/image26.jpeg"/><Relationship Id="rId30" Type="http://schemas.openxmlformats.org/officeDocument/2006/relationships/hyperlink" Target="#&#1043;!R1C2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4.jpg"/><Relationship Id="rId4" Type="http://schemas.openxmlformats.org/officeDocument/2006/relationships/image" Target="../media/image275.jp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56.jpg"/><Relationship Id="rId1" Type="http://schemas.openxmlformats.org/officeDocument/2006/relationships/image" Target="../media/image276.jpg"/><Relationship Id="rId4" Type="http://schemas.openxmlformats.org/officeDocument/2006/relationships/image" Target="../media/image26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7.jp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8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9.jp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0.jp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1.jp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2.jp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3.jp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8.jpg"/><Relationship Id="rId4" Type="http://schemas.openxmlformats.org/officeDocument/2006/relationships/image" Target="../media/image284.jp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#'DC2-E'!R2C2"/><Relationship Id="rId21" Type="http://schemas.openxmlformats.org/officeDocument/2006/relationships/hyperlink" Target="#DP!R2C2"/><Relationship Id="rId42" Type="http://schemas.openxmlformats.org/officeDocument/2006/relationships/image" Target="../media/image49.jpg"/><Relationship Id="rId63" Type="http://schemas.openxmlformats.org/officeDocument/2006/relationships/hyperlink" Target="#DL!R2C2"/><Relationship Id="rId84" Type="http://schemas.openxmlformats.org/officeDocument/2006/relationships/image" Target="../media/image70.jpg"/><Relationship Id="rId138" Type="http://schemas.openxmlformats.org/officeDocument/2006/relationships/image" Target="../media/image96.jpg"/><Relationship Id="rId159" Type="http://schemas.openxmlformats.org/officeDocument/2006/relationships/hyperlink" Target="#'DF-P'!R2C2"/><Relationship Id="rId170" Type="http://schemas.openxmlformats.org/officeDocument/2006/relationships/image" Target="../media/image112.jpg"/><Relationship Id="rId191" Type="http://schemas.openxmlformats.org/officeDocument/2006/relationships/hyperlink" Target="#Tolik!A2"/><Relationship Id="rId107" Type="http://schemas.openxmlformats.org/officeDocument/2006/relationships/hyperlink" Target="#EasyLock!R2C2"/><Relationship Id="rId11" Type="http://schemas.openxmlformats.org/officeDocument/2006/relationships/hyperlink" Target="#Zen!R2C2"/><Relationship Id="rId32" Type="http://schemas.openxmlformats.org/officeDocument/2006/relationships/image" Target="../media/image44.jpg"/><Relationship Id="rId53" Type="http://schemas.openxmlformats.org/officeDocument/2006/relationships/hyperlink" Target="#'DLN-IB'!R2C2"/><Relationship Id="rId74" Type="http://schemas.openxmlformats.org/officeDocument/2006/relationships/image" Target="../media/image65.jpg"/><Relationship Id="rId128" Type="http://schemas.openxmlformats.org/officeDocument/2006/relationships/image" Target="../media/image91.jpg"/><Relationship Id="rId149" Type="http://schemas.openxmlformats.org/officeDocument/2006/relationships/hyperlink" Target="#DO!R2C2"/><Relationship Id="rId5" Type="http://schemas.openxmlformats.org/officeDocument/2006/relationships/hyperlink" Target="#OB!R2C2"/><Relationship Id="rId95" Type="http://schemas.openxmlformats.org/officeDocument/2006/relationships/hyperlink" Target="#DT!R2C2"/><Relationship Id="rId160" Type="http://schemas.openxmlformats.org/officeDocument/2006/relationships/image" Target="../media/image107.jpg"/><Relationship Id="rId181" Type="http://schemas.openxmlformats.org/officeDocument/2006/relationships/hyperlink" Target="#&#1041;!R2C2"/><Relationship Id="rId22" Type="http://schemas.openxmlformats.org/officeDocument/2006/relationships/image" Target="../media/image39.jpg"/><Relationship Id="rId43" Type="http://schemas.openxmlformats.org/officeDocument/2006/relationships/hyperlink" Target="#'DLA-E'!R2C2"/><Relationship Id="rId64" Type="http://schemas.openxmlformats.org/officeDocument/2006/relationships/image" Target="../media/image60.jpg"/><Relationship Id="rId118" Type="http://schemas.openxmlformats.org/officeDocument/2006/relationships/image" Target="../media/image86.jpg"/><Relationship Id="rId139" Type="http://schemas.openxmlformats.org/officeDocument/2006/relationships/hyperlink" Target="#'T-Z Cap'!R2C2"/><Relationship Id="rId85" Type="http://schemas.openxmlformats.org/officeDocument/2006/relationships/hyperlink" Target="#'DY-E'!R2C2"/><Relationship Id="rId150" Type="http://schemas.openxmlformats.org/officeDocument/2006/relationships/image" Target="../media/image102.jpg"/><Relationship Id="rId171" Type="http://schemas.openxmlformats.org/officeDocument/2006/relationships/hyperlink" Target="#'DJ-P'!R2C2"/><Relationship Id="rId192" Type="http://schemas.openxmlformats.org/officeDocument/2006/relationships/image" Target="../media/image114.jpg"/><Relationship Id="rId12" Type="http://schemas.openxmlformats.org/officeDocument/2006/relationships/image" Target="../media/image34.jpg"/><Relationship Id="rId33" Type="http://schemas.openxmlformats.org/officeDocument/2006/relationships/hyperlink" Target="#'DZS-B'!R2C2"/><Relationship Id="rId108" Type="http://schemas.openxmlformats.org/officeDocument/2006/relationships/image" Target="../media/image1.jpg"/><Relationship Id="rId129" Type="http://schemas.openxmlformats.org/officeDocument/2006/relationships/hyperlink" Target="#DH!R2C2"/><Relationship Id="rId54" Type="http://schemas.openxmlformats.org/officeDocument/2006/relationships/image" Target="../media/image55.jpg"/><Relationship Id="rId75" Type="http://schemas.openxmlformats.org/officeDocument/2006/relationships/hyperlink" Target="#'Evgen B'!R2C2"/><Relationship Id="rId96" Type="http://schemas.openxmlformats.org/officeDocument/2006/relationships/image" Target="../media/image76.jpg"/><Relationship Id="rId140" Type="http://schemas.openxmlformats.org/officeDocument/2006/relationships/image" Target="../media/image97.jpeg"/><Relationship Id="rId161" Type="http://schemas.openxmlformats.org/officeDocument/2006/relationships/hyperlink" Target="#DFT!R2C2"/><Relationship Id="rId182" Type="http://schemas.openxmlformats.org/officeDocument/2006/relationships/image" Target="../media/image24.jpeg"/><Relationship Id="rId6" Type="http://schemas.openxmlformats.org/officeDocument/2006/relationships/image" Target="../media/image31.jpg"/><Relationship Id="rId23" Type="http://schemas.openxmlformats.org/officeDocument/2006/relationships/hyperlink" Target="#DE!R2C2"/><Relationship Id="rId119" Type="http://schemas.openxmlformats.org/officeDocument/2006/relationships/hyperlink" Target="#'DC3-E'!R2C2"/><Relationship Id="rId44" Type="http://schemas.openxmlformats.org/officeDocument/2006/relationships/image" Target="../media/image50.jpg"/><Relationship Id="rId65" Type="http://schemas.openxmlformats.org/officeDocument/2006/relationships/hyperlink" Target="#DG!R2C2"/><Relationship Id="rId86" Type="http://schemas.openxmlformats.org/officeDocument/2006/relationships/image" Target="../media/image71.jpg"/><Relationship Id="rId130" Type="http://schemas.openxmlformats.org/officeDocument/2006/relationships/image" Target="../media/image92.jpg"/><Relationship Id="rId151" Type="http://schemas.openxmlformats.org/officeDocument/2006/relationships/hyperlink" Target="#DW!R2C2"/><Relationship Id="rId172" Type="http://schemas.openxmlformats.org/officeDocument/2006/relationships/image" Target="../media/image113.jpg"/><Relationship Id="rId13" Type="http://schemas.openxmlformats.org/officeDocument/2006/relationships/hyperlink" Target="#TF!R2C2"/><Relationship Id="rId18" Type="http://schemas.openxmlformats.org/officeDocument/2006/relationships/image" Target="../media/image37.jpg"/><Relationship Id="rId39" Type="http://schemas.openxmlformats.org/officeDocument/2006/relationships/hyperlink" Target="#DZ!R2C2"/><Relationship Id="rId109" Type="http://schemas.openxmlformats.org/officeDocument/2006/relationships/hyperlink" Target="#DC2!R2C2"/><Relationship Id="rId34" Type="http://schemas.openxmlformats.org/officeDocument/2006/relationships/image" Target="../media/image45.jpg"/><Relationship Id="rId50" Type="http://schemas.openxmlformats.org/officeDocument/2006/relationships/image" Target="../media/image53.jpg"/><Relationship Id="rId55" Type="http://schemas.openxmlformats.org/officeDocument/2006/relationships/hyperlink" Target="#'DLN-I'!R2C2"/><Relationship Id="rId76" Type="http://schemas.openxmlformats.org/officeDocument/2006/relationships/image" Target="../media/image66.jpg"/><Relationship Id="rId97" Type="http://schemas.openxmlformats.org/officeDocument/2006/relationships/hyperlink" Target="#'DT-B'!R2C2"/><Relationship Id="rId104" Type="http://schemas.openxmlformats.org/officeDocument/2006/relationships/image" Target="../media/image80.jpg"/><Relationship Id="rId120" Type="http://schemas.openxmlformats.org/officeDocument/2006/relationships/image" Target="../media/image87.jpg"/><Relationship Id="rId125" Type="http://schemas.openxmlformats.org/officeDocument/2006/relationships/hyperlink" Target="#DHI!R2C2"/><Relationship Id="rId141" Type="http://schemas.openxmlformats.org/officeDocument/2006/relationships/hyperlink" Target="#DQ!R2C2"/><Relationship Id="rId146" Type="http://schemas.openxmlformats.org/officeDocument/2006/relationships/image" Target="../media/image100.jpg"/><Relationship Id="rId167" Type="http://schemas.openxmlformats.org/officeDocument/2006/relationships/hyperlink" Target="#'DZ-E'!R2C2"/><Relationship Id="rId188" Type="http://schemas.openxmlformats.org/officeDocument/2006/relationships/image" Target="../media/image27.jpeg"/><Relationship Id="rId7" Type="http://schemas.openxmlformats.org/officeDocument/2006/relationships/hyperlink" Target="#DB!R2C2"/><Relationship Id="rId71" Type="http://schemas.openxmlformats.org/officeDocument/2006/relationships/hyperlink" Target="#'DGS-B'!R2C2"/><Relationship Id="rId92" Type="http://schemas.openxmlformats.org/officeDocument/2006/relationships/image" Target="../media/image74.jpg"/><Relationship Id="rId162" Type="http://schemas.openxmlformats.org/officeDocument/2006/relationships/image" Target="../media/image108.jpg"/><Relationship Id="rId183" Type="http://schemas.openxmlformats.org/officeDocument/2006/relationships/hyperlink" Target="#&#1047;!R2C2"/><Relationship Id="rId2" Type="http://schemas.openxmlformats.org/officeDocument/2006/relationships/image" Target="../media/image29.jpg"/><Relationship Id="rId29" Type="http://schemas.openxmlformats.org/officeDocument/2006/relationships/hyperlink" Target="#D!R2C2"/><Relationship Id="rId24" Type="http://schemas.openxmlformats.org/officeDocument/2006/relationships/image" Target="../media/image40.jpg"/><Relationship Id="rId40" Type="http://schemas.openxmlformats.org/officeDocument/2006/relationships/image" Target="../media/image48.jpg"/><Relationship Id="rId45" Type="http://schemas.openxmlformats.org/officeDocument/2006/relationships/hyperlink" Target="#'DLA-IB'!R2C2"/><Relationship Id="rId66" Type="http://schemas.openxmlformats.org/officeDocument/2006/relationships/image" Target="../media/image61.jpg"/><Relationship Id="rId87" Type="http://schemas.openxmlformats.org/officeDocument/2006/relationships/hyperlink" Target="#'DY-P'!R2C2"/><Relationship Id="rId110" Type="http://schemas.openxmlformats.org/officeDocument/2006/relationships/image" Target="../media/image82.jpg"/><Relationship Id="rId115" Type="http://schemas.openxmlformats.org/officeDocument/2006/relationships/hyperlink" Target="#'DC3-B'!R2C2"/><Relationship Id="rId131" Type="http://schemas.openxmlformats.org/officeDocument/2006/relationships/hyperlink" Target="#'DH-E'!R2C2"/><Relationship Id="rId136" Type="http://schemas.openxmlformats.org/officeDocument/2006/relationships/image" Target="../media/image95.jpg"/><Relationship Id="rId157" Type="http://schemas.openxmlformats.org/officeDocument/2006/relationships/hyperlink" Target="#'DF S'!R2C2"/><Relationship Id="rId178" Type="http://schemas.openxmlformats.org/officeDocument/2006/relationships/image" Target="../media/image22.jpeg"/><Relationship Id="rId61" Type="http://schemas.openxmlformats.org/officeDocument/2006/relationships/hyperlink" Target="#DLS!R2C2"/><Relationship Id="rId82" Type="http://schemas.openxmlformats.org/officeDocument/2006/relationships/image" Target="../media/image69.jpg"/><Relationship Id="rId152" Type="http://schemas.openxmlformats.org/officeDocument/2006/relationships/image" Target="../media/image103.jpg"/><Relationship Id="rId173" Type="http://schemas.openxmlformats.org/officeDocument/2006/relationships/image" Target="../media/image9.jpg"/><Relationship Id="rId19" Type="http://schemas.openxmlformats.org/officeDocument/2006/relationships/hyperlink" Target="#DR!R2C2"/><Relationship Id="rId14" Type="http://schemas.openxmlformats.org/officeDocument/2006/relationships/image" Target="../media/image35.jpg"/><Relationship Id="rId30" Type="http://schemas.openxmlformats.org/officeDocument/2006/relationships/image" Target="../media/image43.jpg"/><Relationship Id="rId35" Type="http://schemas.openxmlformats.org/officeDocument/2006/relationships/hyperlink" Target="#'DZ-B'!R2C2"/><Relationship Id="rId56" Type="http://schemas.openxmlformats.org/officeDocument/2006/relationships/image" Target="../media/image56.jpg"/><Relationship Id="rId77" Type="http://schemas.openxmlformats.org/officeDocument/2006/relationships/hyperlink" Target="#DIP!R2C2"/><Relationship Id="rId100" Type="http://schemas.openxmlformats.org/officeDocument/2006/relationships/image" Target="../media/image78.jpg"/><Relationship Id="rId105" Type="http://schemas.openxmlformats.org/officeDocument/2006/relationships/hyperlink" Target="#'DI-B'!R2C2"/><Relationship Id="rId126" Type="http://schemas.openxmlformats.org/officeDocument/2006/relationships/image" Target="../media/image90.jpg"/><Relationship Id="rId147" Type="http://schemas.openxmlformats.org/officeDocument/2006/relationships/hyperlink" Target="#DA!R2C2"/><Relationship Id="rId168" Type="http://schemas.openxmlformats.org/officeDocument/2006/relationships/image" Target="../media/image111.jpg"/><Relationship Id="rId8" Type="http://schemas.openxmlformats.org/officeDocument/2006/relationships/image" Target="../media/image32.jpg"/><Relationship Id="rId51" Type="http://schemas.openxmlformats.org/officeDocument/2006/relationships/hyperlink" Target="#'DLN-E'!R2C2"/><Relationship Id="rId72" Type="http://schemas.openxmlformats.org/officeDocument/2006/relationships/image" Target="../media/image64.jpg"/><Relationship Id="rId93" Type="http://schemas.openxmlformats.org/officeDocument/2006/relationships/hyperlink" Target="#'DYN-P'!R2C2"/><Relationship Id="rId98" Type="http://schemas.openxmlformats.org/officeDocument/2006/relationships/image" Target="../media/image77.jpg"/><Relationship Id="rId121" Type="http://schemas.openxmlformats.org/officeDocument/2006/relationships/hyperlink" Target="#'DC2-P'!R2C2"/><Relationship Id="rId142" Type="http://schemas.openxmlformats.org/officeDocument/2006/relationships/image" Target="../media/image98.jpg"/><Relationship Id="rId163" Type="http://schemas.openxmlformats.org/officeDocument/2006/relationships/hyperlink" Target="#DFX!R2C2"/><Relationship Id="rId184" Type="http://schemas.openxmlformats.org/officeDocument/2006/relationships/image" Target="../media/image25.jpeg"/><Relationship Id="rId189" Type="http://schemas.openxmlformats.org/officeDocument/2006/relationships/hyperlink" Target="#&#1043;!R1C2"/><Relationship Id="rId3" Type="http://schemas.openxmlformats.org/officeDocument/2006/relationships/hyperlink" Target="#'OB-P'!R2C2"/><Relationship Id="rId25" Type="http://schemas.openxmlformats.org/officeDocument/2006/relationships/hyperlink" Target="#DK!R2C2"/><Relationship Id="rId46" Type="http://schemas.openxmlformats.org/officeDocument/2006/relationships/image" Target="../media/image51.jpg"/><Relationship Id="rId67" Type="http://schemas.openxmlformats.org/officeDocument/2006/relationships/hyperlink" Target="#DGS!R2C2"/><Relationship Id="rId116" Type="http://schemas.openxmlformats.org/officeDocument/2006/relationships/image" Target="../media/image85.jpg"/><Relationship Id="rId137" Type="http://schemas.openxmlformats.org/officeDocument/2006/relationships/hyperlink" Target="#'Zen-P'!R2C2"/><Relationship Id="rId158" Type="http://schemas.openxmlformats.org/officeDocument/2006/relationships/image" Target="../media/image106.jpg"/><Relationship Id="rId20" Type="http://schemas.openxmlformats.org/officeDocument/2006/relationships/image" Target="../media/image38.jpg"/><Relationship Id="rId41" Type="http://schemas.openxmlformats.org/officeDocument/2006/relationships/hyperlink" Target="#'DLA-P'!R2C2"/><Relationship Id="rId62" Type="http://schemas.openxmlformats.org/officeDocument/2006/relationships/image" Target="../media/image59.jpg"/><Relationship Id="rId83" Type="http://schemas.openxmlformats.org/officeDocument/2006/relationships/hyperlink" Target="#'DY-B'!R2C2"/><Relationship Id="rId88" Type="http://schemas.openxmlformats.org/officeDocument/2006/relationships/image" Target="../media/image72.jpg"/><Relationship Id="rId111" Type="http://schemas.openxmlformats.org/officeDocument/2006/relationships/hyperlink" Target="#DC3!R2C2"/><Relationship Id="rId132" Type="http://schemas.openxmlformats.org/officeDocument/2006/relationships/image" Target="../media/image93.jpg"/><Relationship Id="rId153" Type="http://schemas.openxmlformats.org/officeDocument/2006/relationships/hyperlink" Target="#Vika!R2C2"/><Relationship Id="rId174" Type="http://schemas.openxmlformats.org/officeDocument/2006/relationships/hyperlink" Target="#Tolik!R2C2"/><Relationship Id="rId179" Type="http://schemas.openxmlformats.org/officeDocument/2006/relationships/hyperlink" Target="#&#1058;!R2C2"/><Relationship Id="rId190" Type="http://schemas.openxmlformats.org/officeDocument/2006/relationships/image" Target="../media/image28.png"/><Relationship Id="rId15" Type="http://schemas.openxmlformats.org/officeDocument/2006/relationships/hyperlink" Target="#Evgen!R2C2"/><Relationship Id="rId36" Type="http://schemas.openxmlformats.org/officeDocument/2006/relationships/image" Target="../media/image46.jpg"/><Relationship Id="rId57" Type="http://schemas.openxmlformats.org/officeDocument/2006/relationships/hyperlink" Target="#'DLS-B'!R2C2"/><Relationship Id="rId106" Type="http://schemas.openxmlformats.org/officeDocument/2006/relationships/image" Target="../media/image81.jpg"/><Relationship Id="rId127" Type="http://schemas.openxmlformats.org/officeDocument/2006/relationships/hyperlink" Target="#DHU!R2C2"/><Relationship Id="rId10" Type="http://schemas.openxmlformats.org/officeDocument/2006/relationships/image" Target="../media/image33.jpg"/><Relationship Id="rId31" Type="http://schemas.openxmlformats.org/officeDocument/2006/relationships/hyperlink" Target="#'DL-P'!R2C2"/><Relationship Id="rId52" Type="http://schemas.openxmlformats.org/officeDocument/2006/relationships/image" Target="../media/image54.jpg"/><Relationship Id="rId73" Type="http://schemas.openxmlformats.org/officeDocument/2006/relationships/hyperlink" Target="#'DJ-E'!R2C2"/><Relationship Id="rId78" Type="http://schemas.openxmlformats.org/officeDocument/2006/relationships/image" Target="../media/image67.jpg"/><Relationship Id="rId94" Type="http://schemas.openxmlformats.org/officeDocument/2006/relationships/image" Target="../media/image75.jpg"/><Relationship Id="rId99" Type="http://schemas.openxmlformats.org/officeDocument/2006/relationships/hyperlink" Target="#'DT-E'!R2C2"/><Relationship Id="rId101" Type="http://schemas.openxmlformats.org/officeDocument/2006/relationships/hyperlink" Target="#'DT-P'!R2C2"/><Relationship Id="rId122" Type="http://schemas.openxmlformats.org/officeDocument/2006/relationships/image" Target="../media/image88.jpg"/><Relationship Id="rId143" Type="http://schemas.openxmlformats.org/officeDocument/2006/relationships/hyperlink" Target="#DMZ!R2C2"/><Relationship Id="rId148" Type="http://schemas.openxmlformats.org/officeDocument/2006/relationships/image" Target="../media/image101.jpg"/><Relationship Id="rId164" Type="http://schemas.openxmlformats.org/officeDocument/2006/relationships/image" Target="../media/image109.jpg"/><Relationship Id="rId169" Type="http://schemas.openxmlformats.org/officeDocument/2006/relationships/hyperlink" Target="#'DL-E'!R2C2"/><Relationship Id="rId185" Type="http://schemas.openxmlformats.org/officeDocument/2006/relationships/hyperlink" Target="#&#1040;!R2C2"/><Relationship Id="rId4" Type="http://schemas.openxmlformats.org/officeDocument/2006/relationships/image" Target="../media/image30.jpg"/><Relationship Id="rId9" Type="http://schemas.openxmlformats.org/officeDocument/2006/relationships/hyperlink" Target="#'Zen-S'!R2C2"/><Relationship Id="rId180" Type="http://schemas.openxmlformats.org/officeDocument/2006/relationships/image" Target="../media/image23.jpeg"/><Relationship Id="rId26" Type="http://schemas.openxmlformats.org/officeDocument/2006/relationships/image" Target="../media/image41.jpg"/><Relationship Id="rId47" Type="http://schemas.openxmlformats.org/officeDocument/2006/relationships/hyperlink" Target="#'DLA-I'!R2C2"/><Relationship Id="rId68" Type="http://schemas.openxmlformats.org/officeDocument/2006/relationships/image" Target="../media/image62.jpg"/><Relationship Id="rId89" Type="http://schemas.openxmlformats.org/officeDocument/2006/relationships/hyperlink" Target="#DYN!R2C2"/><Relationship Id="rId112" Type="http://schemas.openxmlformats.org/officeDocument/2006/relationships/image" Target="../media/image83.jpg"/><Relationship Id="rId133" Type="http://schemas.openxmlformats.org/officeDocument/2006/relationships/hyperlink" Target="#'DH-P'!R2C2"/><Relationship Id="rId154" Type="http://schemas.openxmlformats.org/officeDocument/2006/relationships/image" Target="../media/image104.jpg"/><Relationship Id="rId175" Type="http://schemas.openxmlformats.org/officeDocument/2006/relationships/hyperlink" Target="#&#1055;!R2C2"/><Relationship Id="rId16" Type="http://schemas.openxmlformats.org/officeDocument/2006/relationships/image" Target="../media/image36.jpg"/><Relationship Id="rId37" Type="http://schemas.openxmlformats.org/officeDocument/2006/relationships/hyperlink" Target="#DZS!R2C2"/><Relationship Id="rId58" Type="http://schemas.openxmlformats.org/officeDocument/2006/relationships/image" Target="../media/image57.jpg"/><Relationship Id="rId79" Type="http://schemas.openxmlformats.org/officeDocument/2006/relationships/hyperlink" Target="#Kubus!R2C2"/><Relationship Id="rId102" Type="http://schemas.openxmlformats.org/officeDocument/2006/relationships/image" Target="../media/image79.jpg"/><Relationship Id="rId123" Type="http://schemas.openxmlformats.org/officeDocument/2006/relationships/hyperlink" Target="#'DC3-P'!R2C2"/><Relationship Id="rId144" Type="http://schemas.openxmlformats.org/officeDocument/2006/relationships/image" Target="../media/image99.jpg"/><Relationship Id="rId90" Type="http://schemas.openxmlformats.org/officeDocument/2006/relationships/image" Target="../media/image73.jpg"/><Relationship Id="rId165" Type="http://schemas.openxmlformats.org/officeDocument/2006/relationships/hyperlink" Target="#'DZ-P'!R2C2"/><Relationship Id="rId186" Type="http://schemas.openxmlformats.org/officeDocument/2006/relationships/image" Target="../media/image26.jpeg"/><Relationship Id="rId27" Type="http://schemas.openxmlformats.org/officeDocument/2006/relationships/hyperlink" Target="#DS!R2C2"/><Relationship Id="rId48" Type="http://schemas.openxmlformats.org/officeDocument/2006/relationships/image" Target="../media/image52.jpg"/><Relationship Id="rId69" Type="http://schemas.openxmlformats.org/officeDocument/2006/relationships/hyperlink" Target="#'DG-B'!R2C2"/><Relationship Id="rId113" Type="http://schemas.openxmlformats.org/officeDocument/2006/relationships/hyperlink" Target="#'DC2-B'!R2C2"/><Relationship Id="rId134" Type="http://schemas.openxmlformats.org/officeDocument/2006/relationships/image" Target="../media/image94.jpg"/><Relationship Id="rId80" Type="http://schemas.openxmlformats.org/officeDocument/2006/relationships/image" Target="../media/image68.jpg"/><Relationship Id="rId155" Type="http://schemas.openxmlformats.org/officeDocument/2006/relationships/hyperlink" Target="#DFA!R2C2"/><Relationship Id="rId176" Type="http://schemas.openxmlformats.org/officeDocument/2006/relationships/image" Target="../media/image21.jpeg"/><Relationship Id="rId17" Type="http://schemas.openxmlformats.org/officeDocument/2006/relationships/hyperlink" Target="#DV!R2C2"/><Relationship Id="rId38" Type="http://schemas.openxmlformats.org/officeDocument/2006/relationships/image" Target="../media/image47.jpg"/><Relationship Id="rId59" Type="http://schemas.openxmlformats.org/officeDocument/2006/relationships/hyperlink" Target="#'DL-B'!R2C2"/><Relationship Id="rId103" Type="http://schemas.openxmlformats.org/officeDocument/2006/relationships/hyperlink" Target="#DI!R2C2"/><Relationship Id="rId124" Type="http://schemas.openxmlformats.org/officeDocument/2006/relationships/image" Target="../media/image89.jpg"/><Relationship Id="rId70" Type="http://schemas.openxmlformats.org/officeDocument/2006/relationships/image" Target="../media/image63.jpg"/><Relationship Id="rId91" Type="http://schemas.openxmlformats.org/officeDocument/2006/relationships/hyperlink" Target="#'DYN-E'!R2C2"/><Relationship Id="rId145" Type="http://schemas.openxmlformats.org/officeDocument/2006/relationships/hyperlink" Target="#DBU!R2C2"/><Relationship Id="rId166" Type="http://schemas.openxmlformats.org/officeDocument/2006/relationships/image" Target="../media/image110.jpg"/><Relationship Id="rId187" Type="http://schemas.openxmlformats.org/officeDocument/2006/relationships/hyperlink" Target="#'&#1055;&#1088;&#1072;&#1081;&#1089;-&#1083;&#1080;&#1089;&#1090;'!B17"/><Relationship Id="rId1" Type="http://schemas.openxmlformats.org/officeDocument/2006/relationships/hyperlink" Target="#'OB-E'!R2C2"/><Relationship Id="rId28" Type="http://schemas.openxmlformats.org/officeDocument/2006/relationships/image" Target="../media/image42.jpg"/><Relationship Id="rId49" Type="http://schemas.openxmlformats.org/officeDocument/2006/relationships/hyperlink" Target="#'DLN-P'!R2C2"/><Relationship Id="rId114" Type="http://schemas.openxmlformats.org/officeDocument/2006/relationships/image" Target="../media/image84.jpg"/><Relationship Id="rId60" Type="http://schemas.openxmlformats.org/officeDocument/2006/relationships/image" Target="../media/image58.jpg"/><Relationship Id="rId81" Type="http://schemas.openxmlformats.org/officeDocument/2006/relationships/hyperlink" Target="#DY!R2C2"/><Relationship Id="rId135" Type="http://schemas.openxmlformats.org/officeDocument/2006/relationships/hyperlink" Target="#'Zen-IB'!R2C2"/><Relationship Id="rId156" Type="http://schemas.openxmlformats.org/officeDocument/2006/relationships/image" Target="../media/image105.jpg"/><Relationship Id="rId177" Type="http://schemas.openxmlformats.org/officeDocument/2006/relationships/hyperlink" Target="#&#1059;!R2C2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7.jpg"/><Relationship Id="rId4" Type="http://schemas.openxmlformats.org/officeDocument/2006/relationships/image" Target="../media/image285.jp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6.jpg"/><Relationship Id="rId4" Type="http://schemas.openxmlformats.org/officeDocument/2006/relationships/image" Target="../media/image286.jp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1.jpg"/><Relationship Id="rId4" Type="http://schemas.openxmlformats.org/officeDocument/2006/relationships/image" Target="../media/image287.jp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5.jpg"/><Relationship Id="rId4" Type="http://schemas.openxmlformats.org/officeDocument/2006/relationships/image" Target="../media/image288.jp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0.jpg"/><Relationship Id="rId4" Type="http://schemas.openxmlformats.org/officeDocument/2006/relationships/image" Target="../media/image289.jp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3.jpg"/><Relationship Id="rId4" Type="http://schemas.openxmlformats.org/officeDocument/2006/relationships/image" Target="../media/image290.jp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2.jpg"/><Relationship Id="rId4" Type="http://schemas.openxmlformats.org/officeDocument/2006/relationships/image" Target="../media/image291.jp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2.jp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0.jpg"/><Relationship Id="rId4" Type="http://schemas.openxmlformats.org/officeDocument/2006/relationships/image" Target="../media/image293.jp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9.jpg"/><Relationship Id="rId4" Type="http://schemas.openxmlformats.org/officeDocument/2006/relationships/image" Target="../media/image294.jp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6.jpg"/><Relationship Id="rId21" Type="http://schemas.openxmlformats.org/officeDocument/2006/relationships/hyperlink" Target="#OZ!R2C2"/><Relationship Id="rId42" Type="http://schemas.openxmlformats.org/officeDocument/2006/relationships/image" Target="../media/image134.jpg"/><Relationship Id="rId47" Type="http://schemas.openxmlformats.org/officeDocument/2006/relationships/hyperlink" Target="#DOM!R2C2"/><Relationship Id="rId63" Type="http://schemas.openxmlformats.org/officeDocument/2006/relationships/hyperlink" Target="#MQ!R2C2"/><Relationship Id="rId68" Type="http://schemas.openxmlformats.org/officeDocument/2006/relationships/image" Target="../media/image147.jpg"/><Relationship Id="rId84" Type="http://schemas.openxmlformats.org/officeDocument/2006/relationships/hyperlink" Target="#&#1040;!R2C2"/><Relationship Id="rId89" Type="http://schemas.openxmlformats.org/officeDocument/2006/relationships/image" Target="../media/image28.png"/><Relationship Id="rId16" Type="http://schemas.openxmlformats.org/officeDocument/2006/relationships/image" Target="../media/image121.jpg"/><Relationship Id="rId11" Type="http://schemas.openxmlformats.org/officeDocument/2006/relationships/hyperlink" Target="#MGR!R2C2"/><Relationship Id="rId32" Type="http://schemas.openxmlformats.org/officeDocument/2006/relationships/image" Target="../media/image129.jpg"/><Relationship Id="rId37" Type="http://schemas.openxmlformats.org/officeDocument/2006/relationships/hyperlink" Target="#M&#1057;!R2C2"/><Relationship Id="rId53" Type="http://schemas.openxmlformats.org/officeDocument/2006/relationships/hyperlink" Target="#IZD!R2C2"/><Relationship Id="rId58" Type="http://schemas.openxmlformats.org/officeDocument/2006/relationships/image" Target="../media/image142.jpg"/><Relationship Id="rId74" Type="http://schemas.openxmlformats.org/officeDocument/2006/relationships/hyperlink" Target="#&#1055;!R2C2"/><Relationship Id="rId79" Type="http://schemas.openxmlformats.org/officeDocument/2006/relationships/image" Target="../media/image23.jpeg"/><Relationship Id="rId5" Type="http://schemas.openxmlformats.org/officeDocument/2006/relationships/hyperlink" Target="#CNM!R2C2"/><Relationship Id="rId14" Type="http://schemas.openxmlformats.org/officeDocument/2006/relationships/image" Target="../media/image120.jpg"/><Relationship Id="rId22" Type="http://schemas.openxmlformats.org/officeDocument/2006/relationships/image" Target="../media/image124.jpg"/><Relationship Id="rId27" Type="http://schemas.openxmlformats.org/officeDocument/2006/relationships/hyperlink" Target="#DML!R2C2"/><Relationship Id="rId30" Type="http://schemas.openxmlformats.org/officeDocument/2006/relationships/image" Target="../media/image128.jpg"/><Relationship Id="rId35" Type="http://schemas.openxmlformats.org/officeDocument/2006/relationships/hyperlink" Target="#MA!R2C2"/><Relationship Id="rId43" Type="http://schemas.openxmlformats.org/officeDocument/2006/relationships/hyperlink" Target="#M&#1057;&#1057;!R2C2"/><Relationship Id="rId48" Type="http://schemas.openxmlformats.org/officeDocument/2006/relationships/image" Target="../media/image137.jpg"/><Relationship Id="rId56" Type="http://schemas.openxmlformats.org/officeDocument/2006/relationships/image" Target="../media/image141.jpg"/><Relationship Id="rId64" Type="http://schemas.openxmlformats.org/officeDocument/2006/relationships/image" Target="../media/image145.jpg"/><Relationship Id="rId69" Type="http://schemas.openxmlformats.org/officeDocument/2006/relationships/hyperlink" Target="#MC5!R2C2"/><Relationship Id="rId77" Type="http://schemas.openxmlformats.org/officeDocument/2006/relationships/image" Target="../media/image22.jpeg"/><Relationship Id="rId8" Type="http://schemas.openxmlformats.org/officeDocument/2006/relationships/image" Target="../media/image5.jpg"/><Relationship Id="rId51" Type="http://schemas.openxmlformats.org/officeDocument/2006/relationships/hyperlink" Target="#DMW!R2C2"/><Relationship Id="rId72" Type="http://schemas.openxmlformats.org/officeDocument/2006/relationships/image" Target="../media/image149.jpg"/><Relationship Id="rId80" Type="http://schemas.openxmlformats.org/officeDocument/2006/relationships/hyperlink" Target="#&#1041;!R2C2"/><Relationship Id="rId85" Type="http://schemas.openxmlformats.org/officeDocument/2006/relationships/image" Target="../media/image26.jpeg"/><Relationship Id="rId3" Type="http://schemas.openxmlformats.org/officeDocument/2006/relationships/hyperlink" Target="#FM!R2C2"/><Relationship Id="rId12" Type="http://schemas.openxmlformats.org/officeDocument/2006/relationships/image" Target="../media/image119.jpg"/><Relationship Id="rId17" Type="http://schemas.openxmlformats.org/officeDocument/2006/relationships/hyperlink" Target="#DMA!R2C2"/><Relationship Id="rId25" Type="http://schemas.openxmlformats.org/officeDocument/2006/relationships/hyperlink" Target="#OM!R2C2"/><Relationship Id="rId33" Type="http://schemas.openxmlformats.org/officeDocument/2006/relationships/hyperlink" Target="#MOL!R2C2"/><Relationship Id="rId38" Type="http://schemas.openxmlformats.org/officeDocument/2006/relationships/image" Target="../media/image132.jpg"/><Relationship Id="rId46" Type="http://schemas.openxmlformats.org/officeDocument/2006/relationships/image" Target="../media/image136.jpg"/><Relationship Id="rId59" Type="http://schemas.openxmlformats.org/officeDocument/2006/relationships/hyperlink" Target="#NM!R2C2"/><Relationship Id="rId67" Type="http://schemas.openxmlformats.org/officeDocument/2006/relationships/hyperlink" Target="#MQ2!R2C2"/><Relationship Id="rId20" Type="http://schemas.openxmlformats.org/officeDocument/2006/relationships/image" Target="../media/image123.jpg"/><Relationship Id="rId41" Type="http://schemas.openxmlformats.org/officeDocument/2006/relationships/hyperlink" Target="#MKM!R2C2"/><Relationship Id="rId54" Type="http://schemas.openxmlformats.org/officeDocument/2006/relationships/image" Target="../media/image140.jpg"/><Relationship Id="rId62" Type="http://schemas.openxmlformats.org/officeDocument/2006/relationships/image" Target="../media/image144.jpg"/><Relationship Id="rId70" Type="http://schemas.openxmlformats.org/officeDocument/2006/relationships/image" Target="../media/image148.jpg"/><Relationship Id="rId75" Type="http://schemas.openxmlformats.org/officeDocument/2006/relationships/image" Target="../media/image21.jpeg"/><Relationship Id="rId83" Type="http://schemas.openxmlformats.org/officeDocument/2006/relationships/image" Target="../media/image25.jpeg"/><Relationship Id="rId88" Type="http://schemas.openxmlformats.org/officeDocument/2006/relationships/hyperlink" Target="#&#1043;!R1C2"/><Relationship Id="rId1" Type="http://schemas.openxmlformats.org/officeDocument/2006/relationships/hyperlink" Target="#KN!R2C2"/><Relationship Id="rId6" Type="http://schemas.openxmlformats.org/officeDocument/2006/relationships/image" Target="../media/image117.jpg"/><Relationship Id="rId15" Type="http://schemas.openxmlformats.org/officeDocument/2006/relationships/hyperlink" Target="#DMR!R2C2"/><Relationship Id="rId23" Type="http://schemas.openxmlformats.org/officeDocument/2006/relationships/hyperlink" Target="#DM!R2C2"/><Relationship Id="rId28" Type="http://schemas.openxmlformats.org/officeDocument/2006/relationships/image" Target="../media/image127.jpg"/><Relationship Id="rId36" Type="http://schemas.openxmlformats.org/officeDocument/2006/relationships/image" Target="../media/image131.jpg"/><Relationship Id="rId49" Type="http://schemas.openxmlformats.org/officeDocument/2006/relationships/hyperlink" Target="#DOMA!R2C2"/><Relationship Id="rId57" Type="http://schemas.openxmlformats.org/officeDocument/2006/relationships/hyperlink" Target="#PM!R2C2"/><Relationship Id="rId10" Type="http://schemas.openxmlformats.org/officeDocument/2006/relationships/image" Target="../media/image118.jpg"/><Relationship Id="rId31" Type="http://schemas.openxmlformats.org/officeDocument/2006/relationships/hyperlink" Target="#M!R2C2"/><Relationship Id="rId44" Type="http://schemas.openxmlformats.org/officeDocument/2006/relationships/image" Target="../media/image135.jpg"/><Relationship Id="rId52" Type="http://schemas.openxmlformats.org/officeDocument/2006/relationships/image" Target="../media/image139.jpg"/><Relationship Id="rId60" Type="http://schemas.openxmlformats.org/officeDocument/2006/relationships/image" Target="../media/image143.jpg"/><Relationship Id="rId65" Type="http://schemas.openxmlformats.org/officeDocument/2006/relationships/hyperlink" Target="#MV2!R2C2"/><Relationship Id="rId73" Type="http://schemas.openxmlformats.org/officeDocument/2006/relationships/image" Target="../media/image9.jpg"/><Relationship Id="rId78" Type="http://schemas.openxmlformats.org/officeDocument/2006/relationships/hyperlink" Target="#&#1058;!R2C2"/><Relationship Id="rId81" Type="http://schemas.openxmlformats.org/officeDocument/2006/relationships/image" Target="../media/image24.jpeg"/><Relationship Id="rId86" Type="http://schemas.openxmlformats.org/officeDocument/2006/relationships/hyperlink" Target="#'&#1055;&#1088;&#1072;&#1081;&#1089;-&#1083;&#1080;&#1089;&#1090;'!B17"/><Relationship Id="rId4" Type="http://schemas.openxmlformats.org/officeDocument/2006/relationships/image" Target="../media/image116.jpg"/><Relationship Id="rId9" Type="http://schemas.openxmlformats.org/officeDocument/2006/relationships/hyperlink" Target="#MTM!R2C2"/><Relationship Id="rId13" Type="http://schemas.openxmlformats.org/officeDocument/2006/relationships/hyperlink" Target="#IZ!R2C2"/><Relationship Id="rId18" Type="http://schemas.openxmlformats.org/officeDocument/2006/relationships/image" Target="../media/image122.jpg"/><Relationship Id="rId39" Type="http://schemas.openxmlformats.org/officeDocument/2006/relationships/hyperlink" Target="#MM!R2C2"/><Relationship Id="rId34" Type="http://schemas.openxmlformats.org/officeDocument/2006/relationships/image" Target="../media/image130.jpg"/><Relationship Id="rId50" Type="http://schemas.openxmlformats.org/officeDocument/2006/relationships/image" Target="../media/image138.jpg"/><Relationship Id="rId55" Type="http://schemas.openxmlformats.org/officeDocument/2006/relationships/hyperlink" Target="#IZK!R2C2"/><Relationship Id="rId76" Type="http://schemas.openxmlformats.org/officeDocument/2006/relationships/hyperlink" Target="#&#1059;!R2C2"/><Relationship Id="rId7" Type="http://schemas.openxmlformats.org/officeDocument/2006/relationships/hyperlink" Target="#'RC'!R2C2"/><Relationship Id="rId71" Type="http://schemas.openxmlformats.org/officeDocument/2006/relationships/hyperlink" Target="#MAT!R2C2"/><Relationship Id="rId2" Type="http://schemas.openxmlformats.org/officeDocument/2006/relationships/image" Target="../media/image115.jpg"/><Relationship Id="rId29" Type="http://schemas.openxmlformats.org/officeDocument/2006/relationships/hyperlink" Target="#MZ&#1057;!R2C2"/><Relationship Id="rId24" Type="http://schemas.openxmlformats.org/officeDocument/2006/relationships/image" Target="../media/image125.jpg"/><Relationship Id="rId40" Type="http://schemas.openxmlformats.org/officeDocument/2006/relationships/image" Target="../media/image133.jpg"/><Relationship Id="rId45" Type="http://schemas.openxmlformats.org/officeDocument/2006/relationships/hyperlink" Target="#MZA!R2C2"/><Relationship Id="rId66" Type="http://schemas.openxmlformats.org/officeDocument/2006/relationships/image" Target="../media/image146.jpg"/><Relationship Id="rId87" Type="http://schemas.openxmlformats.org/officeDocument/2006/relationships/image" Target="../media/image27.jpeg"/><Relationship Id="rId61" Type="http://schemas.openxmlformats.org/officeDocument/2006/relationships/hyperlink" Target="#MV!R2C2"/><Relationship Id="rId82" Type="http://schemas.openxmlformats.org/officeDocument/2006/relationships/hyperlink" Target="#&#1047;!R2C2"/><Relationship Id="rId19" Type="http://schemas.openxmlformats.org/officeDocument/2006/relationships/hyperlink" Target="#DMV!R2C2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8.jpg"/><Relationship Id="rId4" Type="http://schemas.openxmlformats.org/officeDocument/2006/relationships/image" Target="../media/image295.jp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7.jpg"/><Relationship Id="rId4" Type="http://schemas.openxmlformats.org/officeDocument/2006/relationships/image" Target="../media/image296.jp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7.jp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6.jpg"/><Relationship Id="rId4" Type="http://schemas.openxmlformats.org/officeDocument/2006/relationships/image" Target="../media/image298.jp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9.jp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0.jpg"/><Relationship Id="rId5" Type="http://schemas.openxmlformats.org/officeDocument/2006/relationships/image" Target="../media/image114.jpg"/><Relationship Id="rId4" Type="http://schemas.openxmlformats.org/officeDocument/2006/relationships/image" Target="../media/image301.jp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8.jpg"/><Relationship Id="rId4" Type="http://schemas.openxmlformats.org/officeDocument/2006/relationships/image" Target="../media/image302.jp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9.jpg"/><Relationship Id="rId4" Type="http://schemas.openxmlformats.org/officeDocument/2006/relationships/image" Target="../media/image303.jp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0.jpg"/><Relationship Id="rId4" Type="http://schemas.openxmlformats.org/officeDocument/2006/relationships/image" Target="../media/image304.jp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5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hyperlink" Target="#S!R2C2"/><Relationship Id="rId18" Type="http://schemas.openxmlformats.org/officeDocument/2006/relationships/image" Target="../media/image158.jpg"/><Relationship Id="rId26" Type="http://schemas.openxmlformats.org/officeDocument/2006/relationships/image" Target="../media/image161.jpg"/><Relationship Id="rId39" Type="http://schemas.openxmlformats.org/officeDocument/2006/relationships/image" Target="../media/image21.jpeg"/><Relationship Id="rId21" Type="http://schemas.openxmlformats.org/officeDocument/2006/relationships/hyperlink" Target="#SOZ!R2C2"/><Relationship Id="rId34" Type="http://schemas.openxmlformats.org/officeDocument/2006/relationships/image" Target="../media/image165.jpg"/><Relationship Id="rId42" Type="http://schemas.openxmlformats.org/officeDocument/2006/relationships/hyperlink" Target="#&#1058;!R2C2"/><Relationship Id="rId47" Type="http://schemas.openxmlformats.org/officeDocument/2006/relationships/image" Target="../media/image25.jpeg"/><Relationship Id="rId50" Type="http://schemas.openxmlformats.org/officeDocument/2006/relationships/hyperlink" Target="#'&#1055;&#1088;&#1072;&#1081;&#1089;-&#1083;&#1080;&#1089;&#1090;'!B17"/><Relationship Id="rId7" Type="http://schemas.openxmlformats.org/officeDocument/2006/relationships/hyperlink" Target="#SM!R2C2"/><Relationship Id="rId2" Type="http://schemas.openxmlformats.org/officeDocument/2006/relationships/image" Target="../media/image150.jpg"/><Relationship Id="rId16" Type="http://schemas.openxmlformats.org/officeDocument/2006/relationships/image" Target="../media/image157.jpg"/><Relationship Id="rId29" Type="http://schemas.openxmlformats.org/officeDocument/2006/relationships/hyperlink" Target="#SPP!R2C2"/><Relationship Id="rId11" Type="http://schemas.openxmlformats.org/officeDocument/2006/relationships/hyperlink" Target="#SB!R2C2"/><Relationship Id="rId24" Type="http://schemas.openxmlformats.org/officeDocument/2006/relationships/image" Target="../media/image160.jpg"/><Relationship Id="rId32" Type="http://schemas.openxmlformats.org/officeDocument/2006/relationships/image" Target="../media/image164.jpg"/><Relationship Id="rId37" Type="http://schemas.openxmlformats.org/officeDocument/2006/relationships/image" Target="../media/image9.jpg"/><Relationship Id="rId40" Type="http://schemas.openxmlformats.org/officeDocument/2006/relationships/hyperlink" Target="#&#1059;!R2C2"/><Relationship Id="rId45" Type="http://schemas.openxmlformats.org/officeDocument/2006/relationships/image" Target="../media/image24.jpeg"/><Relationship Id="rId53" Type="http://schemas.openxmlformats.org/officeDocument/2006/relationships/image" Target="../media/image28.png"/><Relationship Id="rId5" Type="http://schemas.openxmlformats.org/officeDocument/2006/relationships/hyperlink" Target="#SMB!R2C2"/><Relationship Id="rId10" Type="http://schemas.openxmlformats.org/officeDocument/2006/relationships/image" Target="../media/image154.jpg"/><Relationship Id="rId19" Type="http://schemas.openxmlformats.org/officeDocument/2006/relationships/hyperlink" Target="#Reckap!R2C2"/><Relationship Id="rId31" Type="http://schemas.openxmlformats.org/officeDocument/2006/relationships/hyperlink" Target="#SPMU!R2C2"/><Relationship Id="rId44" Type="http://schemas.openxmlformats.org/officeDocument/2006/relationships/hyperlink" Target="#&#1041;!R2C2"/><Relationship Id="rId52" Type="http://schemas.openxmlformats.org/officeDocument/2006/relationships/hyperlink" Target="#&#1043;!R1C2"/><Relationship Id="rId4" Type="http://schemas.openxmlformats.org/officeDocument/2006/relationships/image" Target="../media/image151.jpg"/><Relationship Id="rId9" Type="http://schemas.openxmlformats.org/officeDocument/2006/relationships/hyperlink" Target="#SBB!R2C2"/><Relationship Id="rId14" Type="http://schemas.openxmlformats.org/officeDocument/2006/relationships/image" Target="../media/image156.jpg"/><Relationship Id="rId22" Type="http://schemas.openxmlformats.org/officeDocument/2006/relationships/image" Target="../media/image159.jpg"/><Relationship Id="rId27" Type="http://schemas.openxmlformats.org/officeDocument/2006/relationships/hyperlink" Target="#SP!R2C2"/><Relationship Id="rId30" Type="http://schemas.openxmlformats.org/officeDocument/2006/relationships/image" Target="../media/image163.jpg"/><Relationship Id="rId35" Type="http://schemas.openxmlformats.org/officeDocument/2006/relationships/hyperlink" Target="#SLU!R2C2"/><Relationship Id="rId43" Type="http://schemas.openxmlformats.org/officeDocument/2006/relationships/image" Target="../media/image23.jpeg"/><Relationship Id="rId48" Type="http://schemas.openxmlformats.org/officeDocument/2006/relationships/hyperlink" Target="#&#1040;!R2C2"/><Relationship Id="rId8" Type="http://schemas.openxmlformats.org/officeDocument/2006/relationships/image" Target="../media/image153.jpg"/><Relationship Id="rId51" Type="http://schemas.openxmlformats.org/officeDocument/2006/relationships/image" Target="../media/image27.jpeg"/><Relationship Id="rId3" Type="http://schemas.openxmlformats.org/officeDocument/2006/relationships/hyperlink" Target="#K4!R2C2"/><Relationship Id="rId12" Type="http://schemas.openxmlformats.org/officeDocument/2006/relationships/image" Target="../media/image155.jpg"/><Relationship Id="rId17" Type="http://schemas.openxmlformats.org/officeDocument/2006/relationships/hyperlink" Target="#Adapt!R2C2"/><Relationship Id="rId25" Type="http://schemas.openxmlformats.org/officeDocument/2006/relationships/hyperlink" Target="#S8!R2C2"/><Relationship Id="rId33" Type="http://schemas.openxmlformats.org/officeDocument/2006/relationships/hyperlink" Target="#SL!R2C2"/><Relationship Id="rId38" Type="http://schemas.openxmlformats.org/officeDocument/2006/relationships/hyperlink" Target="#&#1055;!R2C2"/><Relationship Id="rId46" Type="http://schemas.openxmlformats.org/officeDocument/2006/relationships/hyperlink" Target="#&#1047;!R2C2"/><Relationship Id="rId20" Type="http://schemas.openxmlformats.org/officeDocument/2006/relationships/image" Target="../media/image6.jpg"/><Relationship Id="rId41" Type="http://schemas.openxmlformats.org/officeDocument/2006/relationships/image" Target="../media/image22.jpeg"/><Relationship Id="rId1" Type="http://schemas.openxmlformats.org/officeDocument/2006/relationships/hyperlink" Target="#SX!R2C2"/><Relationship Id="rId6" Type="http://schemas.openxmlformats.org/officeDocument/2006/relationships/image" Target="../media/image152.jpg"/><Relationship Id="rId15" Type="http://schemas.openxmlformats.org/officeDocument/2006/relationships/hyperlink" Target="#SMM!R2C2"/><Relationship Id="rId23" Type="http://schemas.openxmlformats.org/officeDocument/2006/relationships/hyperlink" Target="#SLong!R2C2"/><Relationship Id="rId28" Type="http://schemas.openxmlformats.org/officeDocument/2006/relationships/image" Target="../media/image162.jpg"/><Relationship Id="rId36" Type="http://schemas.openxmlformats.org/officeDocument/2006/relationships/image" Target="../media/image166.jpg"/><Relationship Id="rId49" Type="http://schemas.openxmlformats.org/officeDocument/2006/relationships/image" Target="../media/image26.jpe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72.jpg"/><Relationship Id="rId1" Type="http://schemas.openxmlformats.org/officeDocument/2006/relationships/image" Target="../media/image306.png"/><Relationship Id="rId4" Type="http://schemas.openxmlformats.org/officeDocument/2006/relationships/image" Target="../media/image26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7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8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9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6.jpg"/><Relationship Id="rId4" Type="http://schemas.openxmlformats.org/officeDocument/2006/relationships/image" Target="../media/image310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7.jpg"/><Relationship Id="rId4" Type="http://schemas.openxmlformats.org/officeDocument/2006/relationships/image" Target="../media/image311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2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9.jpg"/><Relationship Id="rId4" Type="http://schemas.openxmlformats.org/officeDocument/2006/relationships/image" Target="../media/image3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1.jpg"/><Relationship Id="rId4" Type="http://schemas.openxmlformats.org/officeDocument/2006/relationships/image" Target="../media/image315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'GR-M'!R2C2"/><Relationship Id="rId18" Type="http://schemas.openxmlformats.org/officeDocument/2006/relationships/image" Target="../media/image175.jpg"/><Relationship Id="rId26" Type="http://schemas.openxmlformats.org/officeDocument/2006/relationships/image" Target="../media/image179.jpg"/><Relationship Id="rId39" Type="http://schemas.openxmlformats.org/officeDocument/2006/relationships/hyperlink" Target="#&#1041;!R2C2"/><Relationship Id="rId21" Type="http://schemas.openxmlformats.org/officeDocument/2006/relationships/hyperlink" Target="#KSZ!R2C2"/><Relationship Id="rId34" Type="http://schemas.openxmlformats.org/officeDocument/2006/relationships/image" Target="../media/image21.jpeg"/><Relationship Id="rId42" Type="http://schemas.openxmlformats.org/officeDocument/2006/relationships/image" Target="../media/image25.jpeg"/><Relationship Id="rId47" Type="http://schemas.openxmlformats.org/officeDocument/2006/relationships/hyperlink" Target="#&#1043;!R1C2"/><Relationship Id="rId50" Type="http://schemas.openxmlformats.org/officeDocument/2006/relationships/image" Target="../media/image181.jpg"/><Relationship Id="rId55" Type="http://schemas.openxmlformats.org/officeDocument/2006/relationships/image" Target="../media/image184.jpg"/><Relationship Id="rId7" Type="http://schemas.openxmlformats.org/officeDocument/2006/relationships/hyperlink" Target="#OTZ!R2C2"/><Relationship Id="rId2" Type="http://schemas.openxmlformats.org/officeDocument/2006/relationships/image" Target="../media/image167.jpg"/><Relationship Id="rId16" Type="http://schemas.openxmlformats.org/officeDocument/2006/relationships/image" Target="../media/image174.jpg"/><Relationship Id="rId29" Type="http://schemas.openxmlformats.org/officeDocument/2006/relationships/hyperlink" Target="#NZ!R2C2"/><Relationship Id="rId11" Type="http://schemas.openxmlformats.org/officeDocument/2006/relationships/hyperlink" Target="#NR!R2C2"/><Relationship Id="rId24" Type="http://schemas.openxmlformats.org/officeDocument/2006/relationships/image" Target="../media/image178.jpg"/><Relationship Id="rId32" Type="http://schemas.openxmlformats.org/officeDocument/2006/relationships/hyperlink" Target="#NRK!B2"/><Relationship Id="rId37" Type="http://schemas.openxmlformats.org/officeDocument/2006/relationships/hyperlink" Target="#&#1058;!R2C2"/><Relationship Id="rId40" Type="http://schemas.openxmlformats.org/officeDocument/2006/relationships/image" Target="../media/image24.jpeg"/><Relationship Id="rId45" Type="http://schemas.openxmlformats.org/officeDocument/2006/relationships/hyperlink" Target="#'&#1055;&#1088;&#1072;&#1081;&#1089;-&#1083;&#1080;&#1089;&#1090;'!B17"/><Relationship Id="rId53" Type="http://schemas.openxmlformats.org/officeDocument/2006/relationships/hyperlink" Target="#BZ!R2C2"/><Relationship Id="rId5" Type="http://schemas.openxmlformats.org/officeDocument/2006/relationships/hyperlink" Target="#BZK!R2C2"/><Relationship Id="rId10" Type="http://schemas.openxmlformats.org/officeDocument/2006/relationships/image" Target="../media/image171.jpg"/><Relationship Id="rId19" Type="http://schemas.openxmlformats.org/officeDocument/2006/relationships/hyperlink" Target="#SR!R2C2"/><Relationship Id="rId31" Type="http://schemas.openxmlformats.org/officeDocument/2006/relationships/image" Target="../media/image9.jpg"/><Relationship Id="rId44" Type="http://schemas.openxmlformats.org/officeDocument/2006/relationships/image" Target="../media/image26.jpeg"/><Relationship Id="rId52" Type="http://schemas.openxmlformats.org/officeDocument/2006/relationships/image" Target="../media/image182.jpg"/><Relationship Id="rId4" Type="http://schemas.openxmlformats.org/officeDocument/2006/relationships/image" Target="../media/image168.jpg"/><Relationship Id="rId9" Type="http://schemas.openxmlformats.org/officeDocument/2006/relationships/hyperlink" Target="#SG!R2C2"/><Relationship Id="rId14" Type="http://schemas.openxmlformats.org/officeDocument/2006/relationships/image" Target="../media/image173.jpg"/><Relationship Id="rId22" Type="http://schemas.openxmlformats.org/officeDocument/2006/relationships/image" Target="../media/image177.jpg"/><Relationship Id="rId27" Type="http://schemas.openxmlformats.org/officeDocument/2006/relationships/hyperlink" Target="#BR!R2C2"/><Relationship Id="rId30" Type="http://schemas.openxmlformats.org/officeDocument/2006/relationships/image" Target="../media/image2.jpg"/><Relationship Id="rId35" Type="http://schemas.openxmlformats.org/officeDocument/2006/relationships/hyperlink" Target="#&#1059;!R2C2"/><Relationship Id="rId43" Type="http://schemas.openxmlformats.org/officeDocument/2006/relationships/hyperlink" Target="#&#1040;!R2C2"/><Relationship Id="rId48" Type="http://schemas.openxmlformats.org/officeDocument/2006/relationships/image" Target="../media/image28.png"/><Relationship Id="rId8" Type="http://schemas.openxmlformats.org/officeDocument/2006/relationships/image" Target="../media/image170.jpg"/><Relationship Id="rId51" Type="http://schemas.openxmlformats.org/officeDocument/2006/relationships/hyperlink" Target="#'BZ SDS'!R2C2"/><Relationship Id="rId3" Type="http://schemas.openxmlformats.org/officeDocument/2006/relationships/hyperlink" Target="#'BR SDS'!R2C2"/><Relationship Id="rId12" Type="http://schemas.openxmlformats.org/officeDocument/2006/relationships/image" Target="../media/image172.jpg"/><Relationship Id="rId17" Type="http://schemas.openxmlformats.org/officeDocument/2006/relationships/hyperlink" Target="#SZ!R2C2"/><Relationship Id="rId25" Type="http://schemas.openxmlformats.org/officeDocument/2006/relationships/hyperlink" Target="#FR!R2C2"/><Relationship Id="rId33" Type="http://schemas.openxmlformats.org/officeDocument/2006/relationships/hyperlink" Target="#&#1055;!R2C2"/><Relationship Id="rId38" Type="http://schemas.openxmlformats.org/officeDocument/2006/relationships/image" Target="../media/image23.jpeg"/><Relationship Id="rId46" Type="http://schemas.openxmlformats.org/officeDocument/2006/relationships/image" Target="../media/image27.jpeg"/><Relationship Id="rId20" Type="http://schemas.openxmlformats.org/officeDocument/2006/relationships/image" Target="../media/image176.jpeg"/><Relationship Id="rId41" Type="http://schemas.openxmlformats.org/officeDocument/2006/relationships/hyperlink" Target="#&#1047;!R2C2"/><Relationship Id="rId54" Type="http://schemas.openxmlformats.org/officeDocument/2006/relationships/image" Target="../media/image183.jpg"/><Relationship Id="rId1" Type="http://schemas.openxmlformats.org/officeDocument/2006/relationships/hyperlink" Target="#'BZA SDS'!R2C2"/><Relationship Id="rId6" Type="http://schemas.openxmlformats.org/officeDocument/2006/relationships/image" Target="../media/image169.jpg"/><Relationship Id="rId15" Type="http://schemas.openxmlformats.org/officeDocument/2006/relationships/hyperlink" Target="#GR!R2C2"/><Relationship Id="rId23" Type="http://schemas.openxmlformats.org/officeDocument/2006/relationships/hyperlink" Target="#KSR!R2C2"/><Relationship Id="rId28" Type="http://schemas.openxmlformats.org/officeDocument/2006/relationships/image" Target="../media/image180.jpg"/><Relationship Id="rId36" Type="http://schemas.openxmlformats.org/officeDocument/2006/relationships/image" Target="../media/image22.jpeg"/><Relationship Id="rId49" Type="http://schemas.openxmlformats.org/officeDocument/2006/relationships/hyperlink" Target="#SA!R2C2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18.jpg"/><Relationship Id="rId4" Type="http://schemas.openxmlformats.org/officeDocument/2006/relationships/image" Target="../media/image317.jp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9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0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4.jpg"/><Relationship Id="rId4" Type="http://schemas.openxmlformats.org/officeDocument/2006/relationships/image" Target="../media/image321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5.jpg"/><Relationship Id="rId4" Type="http://schemas.openxmlformats.org/officeDocument/2006/relationships/image" Target="../media/image322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8.jp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9.jp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0.jpg"/><Relationship Id="rId4" Type="http://schemas.openxmlformats.org/officeDocument/2006/relationships/image" Target="../media/image325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7.jpg"/><Relationship Id="rId21" Type="http://schemas.openxmlformats.org/officeDocument/2006/relationships/hyperlink" Target="#KMP!R2C2"/><Relationship Id="rId42" Type="http://schemas.openxmlformats.org/officeDocument/2006/relationships/image" Target="../media/image205.jpg"/><Relationship Id="rId47" Type="http://schemas.openxmlformats.org/officeDocument/2006/relationships/hyperlink" Target="#OPN!R2C2"/><Relationship Id="rId63" Type="http://schemas.openxmlformats.org/officeDocument/2006/relationships/hyperlink" Target="#&#1047;!R2C2"/><Relationship Id="rId68" Type="http://schemas.openxmlformats.org/officeDocument/2006/relationships/image" Target="../media/image27.jpeg"/><Relationship Id="rId7" Type="http://schemas.openxmlformats.org/officeDocument/2006/relationships/hyperlink" Target="#ZNP!R2C2"/><Relationship Id="rId71" Type="http://schemas.openxmlformats.org/officeDocument/2006/relationships/image" Target="../media/image211.png"/><Relationship Id="rId2" Type="http://schemas.openxmlformats.org/officeDocument/2006/relationships/image" Target="../media/image185.jpg"/><Relationship Id="rId16" Type="http://schemas.openxmlformats.org/officeDocument/2006/relationships/image" Target="../media/image192.jpg"/><Relationship Id="rId29" Type="http://schemas.openxmlformats.org/officeDocument/2006/relationships/hyperlink" Target="#KS!R2C2"/><Relationship Id="rId11" Type="http://schemas.openxmlformats.org/officeDocument/2006/relationships/hyperlink" Target="#SWT!R2C2"/><Relationship Id="rId24" Type="http://schemas.openxmlformats.org/officeDocument/2006/relationships/image" Target="../media/image196.jpg"/><Relationship Id="rId32" Type="http://schemas.openxmlformats.org/officeDocument/2006/relationships/image" Target="../media/image200.jpg"/><Relationship Id="rId37" Type="http://schemas.openxmlformats.org/officeDocument/2006/relationships/hyperlink" Target="#TP!R2C2"/><Relationship Id="rId40" Type="http://schemas.openxmlformats.org/officeDocument/2006/relationships/image" Target="../media/image204.jpg"/><Relationship Id="rId45" Type="http://schemas.openxmlformats.org/officeDocument/2006/relationships/hyperlink" Target="#KZ!R2C2"/><Relationship Id="rId53" Type="http://schemas.openxmlformats.org/officeDocument/2006/relationships/image" Target="../media/image9.jpg"/><Relationship Id="rId58" Type="http://schemas.openxmlformats.org/officeDocument/2006/relationships/image" Target="../media/image22.jpeg"/><Relationship Id="rId66" Type="http://schemas.openxmlformats.org/officeDocument/2006/relationships/image" Target="../media/image26.jpeg"/><Relationship Id="rId5" Type="http://schemas.openxmlformats.org/officeDocument/2006/relationships/hyperlink" Target="#SNP!R2C2"/><Relationship Id="rId61" Type="http://schemas.openxmlformats.org/officeDocument/2006/relationships/hyperlink" Target="#&#1041;!R2C2"/><Relationship Id="rId19" Type="http://schemas.openxmlformats.org/officeDocument/2006/relationships/hyperlink" Target="#KML!R2C2"/><Relationship Id="rId14" Type="http://schemas.openxmlformats.org/officeDocument/2006/relationships/image" Target="../media/image191.jpg"/><Relationship Id="rId22" Type="http://schemas.openxmlformats.org/officeDocument/2006/relationships/image" Target="../media/image195.jpg"/><Relationship Id="rId27" Type="http://schemas.openxmlformats.org/officeDocument/2006/relationships/hyperlink" Target="#KP!R2C2"/><Relationship Id="rId30" Type="http://schemas.openxmlformats.org/officeDocument/2006/relationships/image" Target="../media/image199.jpg"/><Relationship Id="rId35" Type="http://schemas.openxmlformats.org/officeDocument/2006/relationships/hyperlink" Target="#AP!R2C2"/><Relationship Id="rId43" Type="http://schemas.openxmlformats.org/officeDocument/2006/relationships/hyperlink" Target="#LP!R2C2"/><Relationship Id="rId48" Type="http://schemas.openxmlformats.org/officeDocument/2006/relationships/image" Target="../media/image208.jpg"/><Relationship Id="rId56" Type="http://schemas.openxmlformats.org/officeDocument/2006/relationships/image" Target="../media/image21.jpeg"/><Relationship Id="rId64" Type="http://schemas.openxmlformats.org/officeDocument/2006/relationships/image" Target="../media/image25.jpeg"/><Relationship Id="rId69" Type="http://schemas.openxmlformats.org/officeDocument/2006/relationships/hyperlink" Target="#&#1043;!R1C2"/><Relationship Id="rId8" Type="http://schemas.openxmlformats.org/officeDocument/2006/relationships/image" Target="../media/image188.jpg"/><Relationship Id="rId51" Type="http://schemas.openxmlformats.org/officeDocument/2006/relationships/hyperlink" Target="#SWP!R2C2"/><Relationship Id="rId3" Type="http://schemas.openxmlformats.org/officeDocument/2006/relationships/hyperlink" Target="#TN!R2C2"/><Relationship Id="rId12" Type="http://schemas.openxmlformats.org/officeDocument/2006/relationships/image" Target="../media/image190.jpg"/><Relationship Id="rId17" Type="http://schemas.openxmlformats.org/officeDocument/2006/relationships/hyperlink" Target="#TM!R2C2"/><Relationship Id="rId25" Type="http://schemas.openxmlformats.org/officeDocument/2006/relationships/hyperlink" Target="#KPV!R2C2"/><Relationship Id="rId33" Type="http://schemas.openxmlformats.org/officeDocument/2006/relationships/hyperlink" Target="#'Z-S'!R2C2"/><Relationship Id="rId38" Type="http://schemas.openxmlformats.org/officeDocument/2006/relationships/image" Target="../media/image203.jpg"/><Relationship Id="rId46" Type="http://schemas.openxmlformats.org/officeDocument/2006/relationships/image" Target="../media/image207.jpg"/><Relationship Id="rId59" Type="http://schemas.openxmlformats.org/officeDocument/2006/relationships/hyperlink" Target="#&#1058;!R2C2"/><Relationship Id="rId67" Type="http://schemas.openxmlformats.org/officeDocument/2006/relationships/hyperlink" Target="#'&#1055;&#1088;&#1072;&#1081;&#1089;-&#1083;&#1080;&#1089;&#1090;'!B17"/><Relationship Id="rId20" Type="http://schemas.openxmlformats.org/officeDocument/2006/relationships/image" Target="../media/image194.jpg"/><Relationship Id="rId41" Type="http://schemas.openxmlformats.org/officeDocument/2006/relationships/hyperlink" Target="#Denso!R2C2"/><Relationship Id="rId54" Type="http://schemas.openxmlformats.org/officeDocument/2006/relationships/hyperlink" Target="#SUDM!R2C2"/><Relationship Id="rId62" Type="http://schemas.openxmlformats.org/officeDocument/2006/relationships/image" Target="../media/image24.jpeg"/><Relationship Id="rId70" Type="http://schemas.openxmlformats.org/officeDocument/2006/relationships/image" Target="../media/image28.png"/><Relationship Id="rId1" Type="http://schemas.openxmlformats.org/officeDocument/2006/relationships/hyperlink" Target="#RN!R2C2"/><Relationship Id="rId6" Type="http://schemas.openxmlformats.org/officeDocument/2006/relationships/image" Target="../media/image187.jpg"/><Relationship Id="rId15" Type="http://schemas.openxmlformats.org/officeDocument/2006/relationships/hyperlink" Target="#UD!R2C2"/><Relationship Id="rId23" Type="http://schemas.openxmlformats.org/officeDocument/2006/relationships/hyperlink" Target="#LM!R2C2"/><Relationship Id="rId28" Type="http://schemas.openxmlformats.org/officeDocument/2006/relationships/image" Target="../media/image198.jpg"/><Relationship Id="rId36" Type="http://schemas.openxmlformats.org/officeDocument/2006/relationships/image" Target="../media/image202.jpg"/><Relationship Id="rId49" Type="http://schemas.openxmlformats.org/officeDocument/2006/relationships/hyperlink" Target="#SW!R2C2"/><Relationship Id="rId57" Type="http://schemas.openxmlformats.org/officeDocument/2006/relationships/hyperlink" Target="#&#1059;!R2C2"/><Relationship Id="rId10" Type="http://schemas.openxmlformats.org/officeDocument/2006/relationships/image" Target="../media/image189.jpg"/><Relationship Id="rId31" Type="http://schemas.openxmlformats.org/officeDocument/2006/relationships/hyperlink" Target="#BK!R2C2"/><Relationship Id="rId44" Type="http://schemas.openxmlformats.org/officeDocument/2006/relationships/image" Target="../media/image206.jpg"/><Relationship Id="rId52" Type="http://schemas.openxmlformats.org/officeDocument/2006/relationships/image" Target="../media/image210.jpeg"/><Relationship Id="rId60" Type="http://schemas.openxmlformats.org/officeDocument/2006/relationships/image" Target="../media/image23.jpeg"/><Relationship Id="rId65" Type="http://schemas.openxmlformats.org/officeDocument/2006/relationships/hyperlink" Target="#&#1040;!R2C2"/><Relationship Id="rId4" Type="http://schemas.openxmlformats.org/officeDocument/2006/relationships/image" Target="../media/image186.jpg"/><Relationship Id="rId9" Type="http://schemas.openxmlformats.org/officeDocument/2006/relationships/hyperlink" Target="#ZN!R2C2"/><Relationship Id="rId13" Type="http://schemas.openxmlformats.org/officeDocument/2006/relationships/hyperlink" Target="#ET!R2C2"/><Relationship Id="rId18" Type="http://schemas.openxmlformats.org/officeDocument/2006/relationships/image" Target="../media/image193.jpg"/><Relationship Id="rId39" Type="http://schemas.openxmlformats.org/officeDocument/2006/relationships/hyperlink" Target="#BF!R2C2"/><Relationship Id="rId34" Type="http://schemas.openxmlformats.org/officeDocument/2006/relationships/image" Target="../media/image201.jpg"/><Relationship Id="rId50" Type="http://schemas.openxmlformats.org/officeDocument/2006/relationships/image" Target="../media/image209.jpeg"/><Relationship Id="rId55" Type="http://schemas.openxmlformats.org/officeDocument/2006/relationships/hyperlink" Target="#&#1055;!R2C2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91.jpg"/><Relationship Id="rId1" Type="http://schemas.openxmlformats.org/officeDocument/2006/relationships/image" Target="../media/image326.png"/><Relationship Id="rId4" Type="http://schemas.openxmlformats.org/officeDocument/2006/relationships/image" Target="../media/image26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2.jpg"/><Relationship Id="rId4" Type="http://schemas.openxmlformats.org/officeDocument/2006/relationships/image" Target="../media/image327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8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9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5.jpg"/><Relationship Id="rId4" Type="http://schemas.openxmlformats.org/officeDocument/2006/relationships/image" Target="../media/image330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4.jpg"/><Relationship Id="rId4" Type="http://schemas.openxmlformats.org/officeDocument/2006/relationships/image" Target="../media/image331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.jpg"/><Relationship Id="rId4" Type="http://schemas.openxmlformats.org/officeDocument/2006/relationships/image" Target="../media/image332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5.jpg"/><Relationship Id="rId4" Type="http://schemas.openxmlformats.org/officeDocument/2006/relationships/image" Target="../media/image33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6.jpg"/><Relationship Id="rId4" Type="http://schemas.openxmlformats.org/officeDocument/2006/relationships/image" Target="../media/image334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5.jpg"/><Relationship Id="rId4" Type="http://schemas.openxmlformats.org/officeDocument/2006/relationships/image" Target="../media/image336.png"/></Relationships>
</file>

<file path=xl/drawings/_rels/drawing8.xml.rels><?xml version="1.0" encoding="UTF-8" standalone="yes"?>
<Relationships xmlns="http://schemas.openxmlformats.org/package/2006/relationships"><Relationship Id="rId117" Type="http://schemas.openxmlformats.org/officeDocument/2006/relationships/hyperlink" Target="#MTM!R2C2"/><Relationship Id="rId21" Type="http://schemas.openxmlformats.org/officeDocument/2006/relationships/hyperlink" Target="#'DJ-P'!R2C2"/><Relationship Id="rId42" Type="http://schemas.openxmlformats.org/officeDocument/2006/relationships/hyperlink" Target="#DIP!R2C2"/><Relationship Id="rId63" Type="http://schemas.openxmlformats.org/officeDocument/2006/relationships/hyperlink" Target="#'DC2-E'!R2C2"/><Relationship Id="rId84" Type="http://schemas.openxmlformats.org/officeDocument/2006/relationships/hyperlink" Target="#ZN!R2C2"/><Relationship Id="rId138" Type="http://schemas.openxmlformats.org/officeDocument/2006/relationships/hyperlink" Target="#KMP!R2C2"/><Relationship Id="rId159" Type="http://schemas.openxmlformats.org/officeDocument/2006/relationships/hyperlink" Target="#DA!R2C2"/><Relationship Id="rId170" Type="http://schemas.openxmlformats.org/officeDocument/2006/relationships/hyperlink" Target="#SMM!R2C2"/><Relationship Id="rId191" Type="http://schemas.openxmlformats.org/officeDocument/2006/relationships/hyperlink" Target="#S8!R2C2"/><Relationship Id="rId205" Type="http://schemas.openxmlformats.org/officeDocument/2006/relationships/image" Target="../media/image230.jpg"/><Relationship Id="rId226" Type="http://schemas.openxmlformats.org/officeDocument/2006/relationships/hyperlink" Target="#&#1043;!R1C2"/><Relationship Id="rId247" Type="http://schemas.openxmlformats.org/officeDocument/2006/relationships/image" Target="../media/image257.jpg"/><Relationship Id="rId107" Type="http://schemas.openxmlformats.org/officeDocument/2006/relationships/hyperlink" Target="#RN!R2C2"/><Relationship Id="rId11" Type="http://schemas.openxmlformats.org/officeDocument/2006/relationships/hyperlink" Target="#'DLN-IB'!R2C2"/><Relationship Id="rId32" Type="http://schemas.openxmlformats.org/officeDocument/2006/relationships/hyperlink" Target="#'DZ-P'!R2C2"/><Relationship Id="rId53" Type="http://schemas.openxmlformats.org/officeDocument/2006/relationships/hyperlink" Target="#'DF S'!R2C2"/><Relationship Id="rId74" Type="http://schemas.openxmlformats.org/officeDocument/2006/relationships/hyperlink" Target="#MV!R2C2"/><Relationship Id="rId128" Type="http://schemas.openxmlformats.org/officeDocument/2006/relationships/hyperlink" Target="#DMZ!R2C2"/><Relationship Id="rId149" Type="http://schemas.openxmlformats.org/officeDocument/2006/relationships/hyperlink" Target="#M&#1057;!R2C2"/><Relationship Id="rId5" Type="http://schemas.openxmlformats.org/officeDocument/2006/relationships/hyperlink" Target="#DLS!R2C2"/><Relationship Id="rId95" Type="http://schemas.openxmlformats.org/officeDocument/2006/relationships/hyperlink" Target="#'BR SDS'!R2C2"/><Relationship Id="rId160" Type="http://schemas.openxmlformats.org/officeDocument/2006/relationships/hyperlink" Target="#Vika!R2C2"/><Relationship Id="rId181" Type="http://schemas.openxmlformats.org/officeDocument/2006/relationships/hyperlink" Target="#MKM!R2C2"/><Relationship Id="rId216" Type="http://schemas.openxmlformats.org/officeDocument/2006/relationships/hyperlink" Target="#&#1058;!R2C2"/><Relationship Id="rId237" Type="http://schemas.openxmlformats.org/officeDocument/2006/relationships/image" Target="../media/image247.jpg"/><Relationship Id="rId22" Type="http://schemas.openxmlformats.org/officeDocument/2006/relationships/hyperlink" Target="#'DL-E'!R2C2"/><Relationship Id="rId43" Type="http://schemas.openxmlformats.org/officeDocument/2006/relationships/hyperlink" Target="#Tolik!R2C2"/><Relationship Id="rId64" Type="http://schemas.openxmlformats.org/officeDocument/2006/relationships/hyperlink" Target="#'DC3-E'!R2C2"/><Relationship Id="rId118" Type="http://schemas.openxmlformats.org/officeDocument/2006/relationships/hyperlink" Target="#PM!R2C2"/><Relationship Id="rId139" Type="http://schemas.openxmlformats.org/officeDocument/2006/relationships/hyperlink" Target="#DHI!R2C2"/><Relationship Id="rId85" Type="http://schemas.openxmlformats.org/officeDocument/2006/relationships/hyperlink" Target="#ZNP!R2C2"/><Relationship Id="rId150" Type="http://schemas.openxmlformats.org/officeDocument/2006/relationships/hyperlink" Target="#MM!R2C2"/><Relationship Id="rId171" Type="http://schemas.openxmlformats.org/officeDocument/2006/relationships/hyperlink" Target="#Reckap!R2C2"/><Relationship Id="rId192" Type="http://schemas.openxmlformats.org/officeDocument/2006/relationships/hyperlink" Target="#SLU!R2C2"/><Relationship Id="rId206" Type="http://schemas.openxmlformats.org/officeDocument/2006/relationships/image" Target="../media/image231.jpg"/><Relationship Id="rId227" Type="http://schemas.openxmlformats.org/officeDocument/2006/relationships/image" Target="../media/image28.png"/><Relationship Id="rId248" Type="http://schemas.openxmlformats.org/officeDocument/2006/relationships/image" Target="../media/image258.jpg"/><Relationship Id="rId12" Type="http://schemas.openxmlformats.org/officeDocument/2006/relationships/hyperlink" Target="#'DLN-E'!R2C2"/><Relationship Id="rId33" Type="http://schemas.openxmlformats.org/officeDocument/2006/relationships/hyperlink" Target="#D!R2C2"/><Relationship Id="rId108" Type="http://schemas.openxmlformats.org/officeDocument/2006/relationships/hyperlink" Target="#SW!R2C2"/><Relationship Id="rId129" Type="http://schemas.openxmlformats.org/officeDocument/2006/relationships/hyperlink" Target="#DFA!R2C2"/><Relationship Id="rId54" Type="http://schemas.openxmlformats.org/officeDocument/2006/relationships/hyperlink" Target="#MZA!R2C2"/><Relationship Id="rId75" Type="http://schemas.openxmlformats.org/officeDocument/2006/relationships/hyperlink" Target="#MQ!R2C2"/><Relationship Id="rId96" Type="http://schemas.openxmlformats.org/officeDocument/2006/relationships/hyperlink" Target="#BF!R2C2"/><Relationship Id="rId140" Type="http://schemas.openxmlformats.org/officeDocument/2006/relationships/hyperlink" Target="#'Zen-S'!R2C2"/><Relationship Id="rId161" Type="http://schemas.openxmlformats.org/officeDocument/2006/relationships/hyperlink" Target="#M&#1057;&#1057;!R2C2"/><Relationship Id="rId182" Type="http://schemas.openxmlformats.org/officeDocument/2006/relationships/hyperlink" Target="#MOL!R2C2"/><Relationship Id="rId217" Type="http://schemas.openxmlformats.org/officeDocument/2006/relationships/image" Target="../media/image23.jpeg"/><Relationship Id="rId6" Type="http://schemas.openxmlformats.org/officeDocument/2006/relationships/hyperlink" Target="#'DL-B'!R2C2"/><Relationship Id="rId238" Type="http://schemas.openxmlformats.org/officeDocument/2006/relationships/image" Target="../media/image248.jpg"/><Relationship Id="rId23" Type="http://schemas.openxmlformats.org/officeDocument/2006/relationships/hyperlink" Target="#'DL-P'!R2C2"/><Relationship Id="rId119" Type="http://schemas.openxmlformats.org/officeDocument/2006/relationships/hyperlink" Target="#SX!R2C2"/><Relationship Id="rId44" Type="http://schemas.openxmlformats.org/officeDocument/2006/relationships/hyperlink" Target="#Kubus!R2C2"/><Relationship Id="rId65" Type="http://schemas.openxmlformats.org/officeDocument/2006/relationships/hyperlink" Target="#'DH-E'!R2C2"/><Relationship Id="rId86" Type="http://schemas.openxmlformats.org/officeDocument/2006/relationships/hyperlink" Target="#TM!R2C2"/><Relationship Id="rId130" Type="http://schemas.openxmlformats.org/officeDocument/2006/relationships/hyperlink" Target="#DFX!R2C2"/><Relationship Id="rId151" Type="http://schemas.openxmlformats.org/officeDocument/2006/relationships/hyperlink" Target="#MGR!R2C2"/><Relationship Id="rId172" Type="http://schemas.openxmlformats.org/officeDocument/2006/relationships/hyperlink" Target="#SL!R2C2"/><Relationship Id="rId193" Type="http://schemas.openxmlformats.org/officeDocument/2006/relationships/image" Target="../media/image218.jpg"/><Relationship Id="rId207" Type="http://schemas.openxmlformats.org/officeDocument/2006/relationships/image" Target="../media/image232.jpg"/><Relationship Id="rId228" Type="http://schemas.openxmlformats.org/officeDocument/2006/relationships/image" Target="../media/image238.jpg"/><Relationship Id="rId249" Type="http://schemas.openxmlformats.org/officeDocument/2006/relationships/image" Target="../media/image259.jpg"/><Relationship Id="rId13" Type="http://schemas.openxmlformats.org/officeDocument/2006/relationships/hyperlink" Target="#'DLN-P'!R2C2"/><Relationship Id="rId109" Type="http://schemas.openxmlformats.org/officeDocument/2006/relationships/hyperlink" Target="#DI!R2C2"/><Relationship Id="rId34" Type="http://schemas.openxmlformats.org/officeDocument/2006/relationships/hyperlink" Target="#DS!R2C2"/><Relationship Id="rId55" Type="http://schemas.openxmlformats.org/officeDocument/2006/relationships/hyperlink" Target="#MZ&#1057;!R2C2"/><Relationship Id="rId76" Type="http://schemas.openxmlformats.org/officeDocument/2006/relationships/hyperlink" Target="#SOZ!R2C2"/><Relationship Id="rId97" Type="http://schemas.openxmlformats.org/officeDocument/2006/relationships/hyperlink" Target="#TP!R2C2"/><Relationship Id="rId120" Type="http://schemas.openxmlformats.org/officeDocument/2006/relationships/hyperlink" Target="#KS!R2C2"/><Relationship Id="rId141" Type="http://schemas.openxmlformats.org/officeDocument/2006/relationships/hyperlink" Target="#'OB-P'!R2C2"/><Relationship Id="rId7" Type="http://schemas.openxmlformats.org/officeDocument/2006/relationships/image" Target="../media/image215.jpg"/><Relationship Id="rId162" Type="http://schemas.openxmlformats.org/officeDocument/2006/relationships/hyperlink" Target="#MV2!R2C2"/><Relationship Id="rId183" Type="http://schemas.openxmlformats.org/officeDocument/2006/relationships/hyperlink" Target="#DML!R2C2"/><Relationship Id="rId218" Type="http://schemas.openxmlformats.org/officeDocument/2006/relationships/hyperlink" Target="#&#1041;!R2C2"/><Relationship Id="rId239" Type="http://schemas.openxmlformats.org/officeDocument/2006/relationships/image" Target="../media/image249.jpg"/><Relationship Id="rId250" Type="http://schemas.openxmlformats.org/officeDocument/2006/relationships/image" Target="../media/image260.jpg"/><Relationship Id="rId24" Type="http://schemas.openxmlformats.org/officeDocument/2006/relationships/hyperlink" Target="#'DLA-IB'!R2C2"/><Relationship Id="rId45" Type="http://schemas.openxmlformats.org/officeDocument/2006/relationships/hyperlink" Target="#DY!R2C2"/><Relationship Id="rId66" Type="http://schemas.openxmlformats.org/officeDocument/2006/relationships/hyperlink" Target="#'DH-P'!R2C2"/><Relationship Id="rId87" Type="http://schemas.openxmlformats.org/officeDocument/2006/relationships/hyperlink" Target="#SWT!R2C2"/><Relationship Id="rId110" Type="http://schemas.openxmlformats.org/officeDocument/2006/relationships/hyperlink" Target="#DC2!R2C2"/><Relationship Id="rId131" Type="http://schemas.openxmlformats.org/officeDocument/2006/relationships/hyperlink" Target="#DOMA!R2C2"/><Relationship Id="rId152" Type="http://schemas.openxmlformats.org/officeDocument/2006/relationships/hyperlink" Target="#DMV!R2C2"/><Relationship Id="rId173" Type="http://schemas.openxmlformats.org/officeDocument/2006/relationships/hyperlink" Target="#SA!R2C2"/><Relationship Id="rId194" Type="http://schemas.openxmlformats.org/officeDocument/2006/relationships/image" Target="../media/image219.jpg"/><Relationship Id="rId208" Type="http://schemas.openxmlformats.org/officeDocument/2006/relationships/image" Target="../media/image233.jpg"/><Relationship Id="rId229" Type="http://schemas.openxmlformats.org/officeDocument/2006/relationships/image" Target="../media/image239.jpg"/><Relationship Id="rId240" Type="http://schemas.openxmlformats.org/officeDocument/2006/relationships/image" Target="../media/image250.jpg"/><Relationship Id="rId14" Type="http://schemas.openxmlformats.org/officeDocument/2006/relationships/hyperlink" Target="#'DLA-I'!R2C2"/><Relationship Id="rId35" Type="http://schemas.openxmlformats.org/officeDocument/2006/relationships/hyperlink" Target="#DK!R2C2"/><Relationship Id="rId56" Type="http://schemas.openxmlformats.org/officeDocument/2006/relationships/hyperlink" Target="#DMW!R2C2"/><Relationship Id="rId77" Type="http://schemas.openxmlformats.org/officeDocument/2006/relationships/hyperlink" Target="#GR!R2C2"/><Relationship Id="rId100" Type="http://schemas.openxmlformats.org/officeDocument/2006/relationships/hyperlink" Target="#KP!R2C2"/><Relationship Id="rId8" Type="http://schemas.openxmlformats.org/officeDocument/2006/relationships/hyperlink" Target="#'DLS-B'!R2C2"/><Relationship Id="rId98" Type="http://schemas.openxmlformats.org/officeDocument/2006/relationships/hyperlink" Target="#AP!R2C2"/><Relationship Id="rId121" Type="http://schemas.openxmlformats.org/officeDocument/2006/relationships/hyperlink" Target="#'DT-P'!R2C2"/><Relationship Id="rId142" Type="http://schemas.openxmlformats.org/officeDocument/2006/relationships/hyperlink" Target="#OM!R2C2"/><Relationship Id="rId163" Type="http://schemas.openxmlformats.org/officeDocument/2006/relationships/hyperlink" Target="#MQ2!R2C2"/><Relationship Id="rId184" Type="http://schemas.openxmlformats.org/officeDocument/2006/relationships/hyperlink" Target="#MC5!R2C2"/><Relationship Id="rId219" Type="http://schemas.openxmlformats.org/officeDocument/2006/relationships/image" Target="../media/image24.jpeg"/><Relationship Id="rId230" Type="http://schemas.openxmlformats.org/officeDocument/2006/relationships/image" Target="../media/image240.jpg"/><Relationship Id="rId251" Type="http://schemas.openxmlformats.org/officeDocument/2006/relationships/hyperlink" Target="#DRH!B2"/><Relationship Id="rId25" Type="http://schemas.openxmlformats.org/officeDocument/2006/relationships/hyperlink" Target="#'DLA-E'!R2C2"/><Relationship Id="rId46" Type="http://schemas.openxmlformats.org/officeDocument/2006/relationships/hyperlink" Target="#'DY-B'!R2C2"/><Relationship Id="rId67" Type="http://schemas.openxmlformats.org/officeDocument/2006/relationships/hyperlink" Target="#TF!R2C2"/><Relationship Id="rId88" Type="http://schemas.openxmlformats.org/officeDocument/2006/relationships/hyperlink" Target="#'T-Z Cap'!R2C2"/><Relationship Id="rId111" Type="http://schemas.openxmlformats.org/officeDocument/2006/relationships/hyperlink" Target="#DC3!R2C2"/><Relationship Id="rId132" Type="http://schemas.openxmlformats.org/officeDocument/2006/relationships/hyperlink" Target="#IZK!R2C2"/><Relationship Id="rId153" Type="http://schemas.openxmlformats.org/officeDocument/2006/relationships/hyperlink" Target="#DMA!R2C2"/><Relationship Id="rId174" Type="http://schemas.openxmlformats.org/officeDocument/2006/relationships/hyperlink" Target="#OB!R2C2"/><Relationship Id="rId195" Type="http://schemas.openxmlformats.org/officeDocument/2006/relationships/image" Target="../media/image220.jpg"/><Relationship Id="rId209" Type="http://schemas.openxmlformats.org/officeDocument/2006/relationships/image" Target="../media/image234.jpg"/><Relationship Id="rId220" Type="http://schemas.openxmlformats.org/officeDocument/2006/relationships/hyperlink" Target="#&#1047;!R2C2"/><Relationship Id="rId241" Type="http://schemas.openxmlformats.org/officeDocument/2006/relationships/image" Target="../media/image251.jpg"/><Relationship Id="rId15" Type="http://schemas.openxmlformats.org/officeDocument/2006/relationships/image" Target="../media/image217.jpg"/><Relationship Id="rId36" Type="http://schemas.openxmlformats.org/officeDocument/2006/relationships/hyperlink" Target="#DE!R2C2"/><Relationship Id="rId57" Type="http://schemas.openxmlformats.org/officeDocument/2006/relationships/hyperlink" Target="#DMR!R2C2"/><Relationship Id="rId78" Type="http://schemas.openxmlformats.org/officeDocument/2006/relationships/hyperlink" Target="#NR!R2C2"/><Relationship Id="rId99" Type="http://schemas.openxmlformats.org/officeDocument/2006/relationships/hyperlink" Target="#'Z-S'!R2C2"/><Relationship Id="rId101" Type="http://schemas.openxmlformats.org/officeDocument/2006/relationships/hyperlink" Target="#KPV!R2C2"/><Relationship Id="rId122" Type="http://schemas.openxmlformats.org/officeDocument/2006/relationships/hyperlink" Target="#'DI-B'!R2C2"/><Relationship Id="rId143" Type="http://schemas.openxmlformats.org/officeDocument/2006/relationships/hyperlink" Target="#SBB!R2C2"/><Relationship Id="rId164" Type="http://schemas.openxmlformats.org/officeDocument/2006/relationships/hyperlink" Target="#SB!R2C2"/><Relationship Id="rId185" Type="http://schemas.openxmlformats.org/officeDocument/2006/relationships/hyperlink" Target="#K4!R2C2"/><Relationship Id="rId9" Type="http://schemas.openxmlformats.org/officeDocument/2006/relationships/image" Target="../media/image216.jpg"/><Relationship Id="rId210" Type="http://schemas.openxmlformats.org/officeDocument/2006/relationships/image" Target="../media/image235.jpg"/><Relationship Id="rId26" Type="http://schemas.openxmlformats.org/officeDocument/2006/relationships/hyperlink" Target="#'DLA-P'!R2C2"/><Relationship Id="rId231" Type="http://schemas.openxmlformats.org/officeDocument/2006/relationships/image" Target="../media/image241.jpg"/><Relationship Id="rId252" Type="http://schemas.openxmlformats.org/officeDocument/2006/relationships/hyperlink" Target="#BH!B2"/><Relationship Id="rId47" Type="http://schemas.openxmlformats.org/officeDocument/2006/relationships/hyperlink" Target="#'DY-E'!R2C2"/><Relationship Id="rId68" Type="http://schemas.openxmlformats.org/officeDocument/2006/relationships/hyperlink" Target="#Zen!R2C2"/><Relationship Id="rId89" Type="http://schemas.openxmlformats.org/officeDocument/2006/relationships/hyperlink" Target="#DW!R2C2"/><Relationship Id="rId112" Type="http://schemas.openxmlformats.org/officeDocument/2006/relationships/hyperlink" Target="#DQ!R2C2"/><Relationship Id="rId133" Type="http://schemas.openxmlformats.org/officeDocument/2006/relationships/hyperlink" Target="#KN!R2C2"/><Relationship Id="rId154" Type="http://schemas.openxmlformats.org/officeDocument/2006/relationships/hyperlink" Target="#SR!R2C2"/><Relationship Id="rId175" Type="http://schemas.openxmlformats.org/officeDocument/2006/relationships/hyperlink" Target="#'OB-E'!R2C2"/><Relationship Id="rId196" Type="http://schemas.openxmlformats.org/officeDocument/2006/relationships/image" Target="../media/image221.jpg"/><Relationship Id="rId200" Type="http://schemas.openxmlformats.org/officeDocument/2006/relationships/image" Target="../media/image225.jpg"/><Relationship Id="rId16" Type="http://schemas.openxmlformats.org/officeDocument/2006/relationships/hyperlink" Target="#DG!R2C2"/><Relationship Id="rId221" Type="http://schemas.openxmlformats.org/officeDocument/2006/relationships/image" Target="../media/image25.jpeg"/><Relationship Id="rId242" Type="http://schemas.openxmlformats.org/officeDocument/2006/relationships/image" Target="../media/image252.jpg"/><Relationship Id="rId37" Type="http://schemas.openxmlformats.org/officeDocument/2006/relationships/hyperlink" Target="#DP!R2C2"/><Relationship Id="rId58" Type="http://schemas.openxmlformats.org/officeDocument/2006/relationships/hyperlink" Target="#'RC'!R2C2"/><Relationship Id="rId79" Type="http://schemas.openxmlformats.org/officeDocument/2006/relationships/hyperlink" Target="#NZ!R2C2"/><Relationship Id="rId102" Type="http://schemas.openxmlformats.org/officeDocument/2006/relationships/hyperlink" Target="#LP!R2C2"/><Relationship Id="rId123" Type="http://schemas.openxmlformats.org/officeDocument/2006/relationships/hyperlink" Target="#EasyLock!R2C2"/><Relationship Id="rId144" Type="http://schemas.openxmlformats.org/officeDocument/2006/relationships/hyperlink" Target="#SPP!R2C2"/><Relationship Id="rId90" Type="http://schemas.openxmlformats.org/officeDocument/2006/relationships/hyperlink" Target="#BR!R2C2"/><Relationship Id="rId165" Type="http://schemas.openxmlformats.org/officeDocument/2006/relationships/hyperlink" Target="#SMB!R2C2"/><Relationship Id="rId186" Type="http://schemas.openxmlformats.org/officeDocument/2006/relationships/hyperlink" Target="#SPMU!R2C2"/><Relationship Id="rId211" Type="http://schemas.openxmlformats.org/officeDocument/2006/relationships/image" Target="../media/image236.jpg"/><Relationship Id="rId232" Type="http://schemas.openxmlformats.org/officeDocument/2006/relationships/image" Target="../media/image242.jpg"/><Relationship Id="rId253" Type="http://schemas.openxmlformats.org/officeDocument/2006/relationships/image" Target="../media/image261.jpeg"/><Relationship Id="rId27" Type="http://schemas.openxmlformats.org/officeDocument/2006/relationships/hyperlink" Target="#DZ!R2C2"/><Relationship Id="rId48" Type="http://schemas.openxmlformats.org/officeDocument/2006/relationships/hyperlink" Target="#'DY-P'!R2C2"/><Relationship Id="rId69" Type="http://schemas.openxmlformats.org/officeDocument/2006/relationships/hyperlink" Target="#'Zen-P'!R2C2"/><Relationship Id="rId113" Type="http://schemas.openxmlformats.org/officeDocument/2006/relationships/hyperlink" Target="#DBU!R2C2"/><Relationship Id="rId134" Type="http://schemas.openxmlformats.org/officeDocument/2006/relationships/hyperlink" Target="#FR!R2C2"/><Relationship Id="rId80" Type="http://schemas.openxmlformats.org/officeDocument/2006/relationships/hyperlink" Target="#Denso!R2C2"/><Relationship Id="rId155" Type="http://schemas.openxmlformats.org/officeDocument/2006/relationships/hyperlink" Target="#SZ!R2C2"/><Relationship Id="rId176" Type="http://schemas.openxmlformats.org/officeDocument/2006/relationships/hyperlink" Target="#OZ!R2C2"/><Relationship Id="rId197" Type="http://schemas.openxmlformats.org/officeDocument/2006/relationships/image" Target="../media/image222.jpg"/><Relationship Id="rId201" Type="http://schemas.openxmlformats.org/officeDocument/2006/relationships/image" Target="../media/image226.jpg"/><Relationship Id="rId222" Type="http://schemas.openxmlformats.org/officeDocument/2006/relationships/hyperlink" Target="#&#1040;!R2C2"/><Relationship Id="rId243" Type="http://schemas.openxmlformats.org/officeDocument/2006/relationships/image" Target="../media/image253.jpg"/><Relationship Id="rId17" Type="http://schemas.openxmlformats.org/officeDocument/2006/relationships/hyperlink" Target="#DGS!R2C2"/><Relationship Id="rId38" Type="http://schemas.openxmlformats.org/officeDocument/2006/relationships/hyperlink" Target="#DR!R2C2"/><Relationship Id="rId59" Type="http://schemas.openxmlformats.org/officeDocument/2006/relationships/hyperlink" Target="#CNM!R2C2"/><Relationship Id="rId103" Type="http://schemas.openxmlformats.org/officeDocument/2006/relationships/hyperlink" Target="#UD!R2C2"/><Relationship Id="rId124" Type="http://schemas.openxmlformats.org/officeDocument/2006/relationships/hyperlink" Target="#'DC2-B'!R2C2"/><Relationship Id="rId70" Type="http://schemas.openxmlformats.org/officeDocument/2006/relationships/hyperlink" Target="#DOM!R2C2"/><Relationship Id="rId91" Type="http://schemas.openxmlformats.org/officeDocument/2006/relationships/hyperlink" Target="#BZ!R2C2"/><Relationship Id="rId145" Type="http://schemas.openxmlformats.org/officeDocument/2006/relationships/hyperlink" Target="#DHU!R2C2"/><Relationship Id="rId166" Type="http://schemas.openxmlformats.org/officeDocument/2006/relationships/hyperlink" Target="#SLong!R2C2"/><Relationship Id="rId187" Type="http://schemas.openxmlformats.org/officeDocument/2006/relationships/hyperlink" Target="#MAT!R2C2"/><Relationship Id="rId1" Type="http://schemas.openxmlformats.org/officeDocument/2006/relationships/image" Target="../media/image212.jpg"/><Relationship Id="rId212" Type="http://schemas.openxmlformats.org/officeDocument/2006/relationships/hyperlink" Target="#&#1055;!R2C2"/><Relationship Id="rId233" Type="http://schemas.openxmlformats.org/officeDocument/2006/relationships/image" Target="../media/image243.jpg"/><Relationship Id="rId254" Type="http://schemas.openxmlformats.org/officeDocument/2006/relationships/image" Target="../media/image262.jpeg"/><Relationship Id="rId28" Type="http://schemas.openxmlformats.org/officeDocument/2006/relationships/hyperlink" Target="#DZS!R2C2"/><Relationship Id="rId49" Type="http://schemas.openxmlformats.org/officeDocument/2006/relationships/hyperlink" Target="#DYN!R2C2"/><Relationship Id="rId114" Type="http://schemas.openxmlformats.org/officeDocument/2006/relationships/hyperlink" Target="#'DF-P'!R2C2"/><Relationship Id="rId60" Type="http://schemas.openxmlformats.org/officeDocument/2006/relationships/hyperlink" Target="#S!R2C2"/><Relationship Id="rId81" Type="http://schemas.openxmlformats.org/officeDocument/2006/relationships/hyperlink" Target="#BK!R2C2"/><Relationship Id="rId135" Type="http://schemas.openxmlformats.org/officeDocument/2006/relationships/hyperlink" Target="#'GR-M'!R2C2"/><Relationship Id="rId156" Type="http://schemas.openxmlformats.org/officeDocument/2006/relationships/hyperlink" Target="#SG!R2C2"/><Relationship Id="rId177" Type="http://schemas.openxmlformats.org/officeDocument/2006/relationships/hyperlink" Target="#IZ!R2C2"/><Relationship Id="rId198" Type="http://schemas.openxmlformats.org/officeDocument/2006/relationships/image" Target="../media/image223.jpg"/><Relationship Id="rId202" Type="http://schemas.openxmlformats.org/officeDocument/2006/relationships/image" Target="../media/image227.jpg"/><Relationship Id="rId223" Type="http://schemas.openxmlformats.org/officeDocument/2006/relationships/image" Target="../media/image26.jpeg"/><Relationship Id="rId244" Type="http://schemas.openxmlformats.org/officeDocument/2006/relationships/image" Target="../media/image254.jpg"/><Relationship Id="rId18" Type="http://schemas.openxmlformats.org/officeDocument/2006/relationships/hyperlink" Target="#'DG-B'!R2C2"/><Relationship Id="rId39" Type="http://schemas.openxmlformats.org/officeDocument/2006/relationships/hyperlink" Target="#DV!R2C2"/><Relationship Id="rId50" Type="http://schemas.openxmlformats.org/officeDocument/2006/relationships/hyperlink" Target="#'DYN-E'!R2C2"/><Relationship Id="rId104" Type="http://schemas.openxmlformats.org/officeDocument/2006/relationships/hyperlink" Target="#SWP!R2C2"/><Relationship Id="rId125" Type="http://schemas.openxmlformats.org/officeDocument/2006/relationships/hyperlink" Target="#'DC3-B'!R2C2"/><Relationship Id="rId146" Type="http://schemas.openxmlformats.org/officeDocument/2006/relationships/hyperlink" Target="#DH!R2C2"/><Relationship Id="rId167" Type="http://schemas.openxmlformats.org/officeDocument/2006/relationships/hyperlink" Target="#SP!R2C2"/><Relationship Id="rId188" Type="http://schemas.openxmlformats.org/officeDocument/2006/relationships/hyperlink" Target="#KSR!R2C2"/><Relationship Id="rId71" Type="http://schemas.openxmlformats.org/officeDocument/2006/relationships/hyperlink" Target="#IZD!R2C2"/><Relationship Id="rId92" Type="http://schemas.openxmlformats.org/officeDocument/2006/relationships/hyperlink" Target="#BZK!R2C2"/><Relationship Id="rId213" Type="http://schemas.openxmlformats.org/officeDocument/2006/relationships/image" Target="../media/image237.jpeg"/><Relationship Id="rId234" Type="http://schemas.openxmlformats.org/officeDocument/2006/relationships/image" Target="../media/image244.jpg"/><Relationship Id="rId2" Type="http://schemas.openxmlformats.org/officeDocument/2006/relationships/image" Target="../media/image213.jpg"/><Relationship Id="rId29" Type="http://schemas.openxmlformats.org/officeDocument/2006/relationships/hyperlink" Target="#'DZ-B'!R2C2"/><Relationship Id="rId255" Type="http://schemas.openxmlformats.org/officeDocument/2006/relationships/hyperlink" Target="#NRK!B2"/><Relationship Id="rId40" Type="http://schemas.openxmlformats.org/officeDocument/2006/relationships/hyperlink" Target="#Evgen!R2C2"/><Relationship Id="rId115" Type="http://schemas.openxmlformats.org/officeDocument/2006/relationships/hyperlink" Target="#DFT!R2C2"/><Relationship Id="rId136" Type="http://schemas.openxmlformats.org/officeDocument/2006/relationships/hyperlink" Target="#SNP!R2C2"/><Relationship Id="rId157" Type="http://schemas.openxmlformats.org/officeDocument/2006/relationships/hyperlink" Target="#OTZ!R2C2"/><Relationship Id="rId178" Type="http://schemas.openxmlformats.org/officeDocument/2006/relationships/hyperlink" Target="#Adapt!R2C2"/><Relationship Id="rId61" Type="http://schemas.openxmlformats.org/officeDocument/2006/relationships/hyperlink" Target="#'DT-B'!R2C2"/><Relationship Id="rId82" Type="http://schemas.openxmlformats.org/officeDocument/2006/relationships/hyperlink" Target="#LM!R2C2"/><Relationship Id="rId199" Type="http://schemas.openxmlformats.org/officeDocument/2006/relationships/image" Target="../media/image224.jpg"/><Relationship Id="rId203" Type="http://schemas.openxmlformats.org/officeDocument/2006/relationships/image" Target="../media/image228.jpg"/><Relationship Id="rId19" Type="http://schemas.openxmlformats.org/officeDocument/2006/relationships/hyperlink" Target="#'DGS-B'!R2C2"/><Relationship Id="rId224" Type="http://schemas.openxmlformats.org/officeDocument/2006/relationships/hyperlink" Target="#'&#1055;&#1088;&#1072;&#1081;&#1089;-&#1083;&#1080;&#1089;&#1090;'!B17"/><Relationship Id="rId245" Type="http://schemas.openxmlformats.org/officeDocument/2006/relationships/image" Target="../media/image255.jpg"/><Relationship Id="rId30" Type="http://schemas.openxmlformats.org/officeDocument/2006/relationships/hyperlink" Target="#'DZ-E'!R2C2"/><Relationship Id="rId105" Type="http://schemas.openxmlformats.org/officeDocument/2006/relationships/hyperlink" Target="#SUDM!R2C2"/><Relationship Id="rId126" Type="http://schemas.openxmlformats.org/officeDocument/2006/relationships/hyperlink" Target="#'DC2-P'!R2C2"/><Relationship Id="rId147" Type="http://schemas.openxmlformats.org/officeDocument/2006/relationships/hyperlink" Target="#'Zen-IB'!R2C2"/><Relationship Id="rId168" Type="http://schemas.openxmlformats.org/officeDocument/2006/relationships/hyperlink" Target="#DO!R2C2"/><Relationship Id="rId51" Type="http://schemas.openxmlformats.org/officeDocument/2006/relationships/hyperlink" Target="#'DYN-P'!R2C2"/><Relationship Id="rId72" Type="http://schemas.openxmlformats.org/officeDocument/2006/relationships/hyperlink" Target="#FM!R2C2"/><Relationship Id="rId93" Type="http://schemas.openxmlformats.org/officeDocument/2006/relationships/hyperlink" Target="#'BZ SDS'!R2C2"/><Relationship Id="rId189" Type="http://schemas.openxmlformats.org/officeDocument/2006/relationships/hyperlink" Target="#KSZ!R2C2"/><Relationship Id="rId3" Type="http://schemas.openxmlformats.org/officeDocument/2006/relationships/hyperlink" Target="#DL!R2C2"/><Relationship Id="rId214" Type="http://schemas.openxmlformats.org/officeDocument/2006/relationships/hyperlink" Target="#&#1059;!R2C2"/><Relationship Id="rId235" Type="http://schemas.openxmlformats.org/officeDocument/2006/relationships/image" Target="../media/image245.jpg"/><Relationship Id="rId116" Type="http://schemas.openxmlformats.org/officeDocument/2006/relationships/hyperlink" Target="#DM!R2C2"/><Relationship Id="rId137" Type="http://schemas.openxmlformats.org/officeDocument/2006/relationships/hyperlink" Target="#TN!R2C2"/><Relationship Id="rId158" Type="http://schemas.openxmlformats.org/officeDocument/2006/relationships/hyperlink" Target="#KML!R2C2"/><Relationship Id="rId20" Type="http://schemas.openxmlformats.org/officeDocument/2006/relationships/hyperlink" Target="#'DJ-E'!R2C2"/><Relationship Id="rId41" Type="http://schemas.openxmlformats.org/officeDocument/2006/relationships/hyperlink" Target="#'Evgen B'!R2C2"/><Relationship Id="rId62" Type="http://schemas.openxmlformats.org/officeDocument/2006/relationships/hyperlink" Target="#'DT-E'!R2C2"/><Relationship Id="rId83" Type="http://schemas.openxmlformats.org/officeDocument/2006/relationships/hyperlink" Target="#ET!R2C2"/><Relationship Id="rId179" Type="http://schemas.openxmlformats.org/officeDocument/2006/relationships/hyperlink" Target="#M!R2C2"/><Relationship Id="rId190" Type="http://schemas.openxmlformats.org/officeDocument/2006/relationships/hyperlink" Target="#KZ!R2C2"/><Relationship Id="rId204" Type="http://schemas.openxmlformats.org/officeDocument/2006/relationships/image" Target="../media/image229.jpg"/><Relationship Id="rId225" Type="http://schemas.openxmlformats.org/officeDocument/2006/relationships/image" Target="../media/image27.jpeg"/><Relationship Id="rId246" Type="http://schemas.openxmlformats.org/officeDocument/2006/relationships/image" Target="../media/image256.jpg"/><Relationship Id="rId106" Type="http://schemas.openxmlformats.org/officeDocument/2006/relationships/hyperlink" Target="#OPN!R2C2"/><Relationship Id="rId127" Type="http://schemas.openxmlformats.org/officeDocument/2006/relationships/hyperlink" Target="#'DC3-P'!R2C2"/><Relationship Id="rId10" Type="http://schemas.openxmlformats.org/officeDocument/2006/relationships/hyperlink" Target="#'DLN-I'!R2C2"/><Relationship Id="rId31" Type="http://schemas.openxmlformats.org/officeDocument/2006/relationships/hyperlink" Target="#'DZS-B'!R2C2"/><Relationship Id="rId52" Type="http://schemas.openxmlformats.org/officeDocument/2006/relationships/hyperlink" Target="#DT!R2C2"/><Relationship Id="rId73" Type="http://schemas.openxmlformats.org/officeDocument/2006/relationships/hyperlink" Target="#NM!R2C2"/><Relationship Id="rId94" Type="http://schemas.openxmlformats.org/officeDocument/2006/relationships/hyperlink" Target="#'BZA SDS'!R2C2"/><Relationship Id="rId148" Type="http://schemas.openxmlformats.org/officeDocument/2006/relationships/hyperlink" Target="#DB!R2C2"/><Relationship Id="rId169" Type="http://schemas.openxmlformats.org/officeDocument/2006/relationships/hyperlink" Target="#SM!R2C2"/><Relationship Id="rId4" Type="http://schemas.openxmlformats.org/officeDocument/2006/relationships/image" Target="../media/image214.jpg"/><Relationship Id="rId180" Type="http://schemas.openxmlformats.org/officeDocument/2006/relationships/hyperlink" Target="#MA!R2C2"/><Relationship Id="rId215" Type="http://schemas.openxmlformats.org/officeDocument/2006/relationships/image" Target="../media/image22.jpeg"/><Relationship Id="rId236" Type="http://schemas.openxmlformats.org/officeDocument/2006/relationships/image" Target="../media/image246.jp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9.jpg"/><Relationship Id="rId4" Type="http://schemas.openxmlformats.org/officeDocument/2006/relationships/image" Target="../media/image338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2.jpg"/><Relationship Id="rId4" Type="http://schemas.openxmlformats.org/officeDocument/2006/relationships/image" Target="../media/image339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0.jpg"/><Relationship Id="rId4" Type="http://schemas.openxmlformats.org/officeDocument/2006/relationships/image" Target="../media/image340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1.jpg"/><Relationship Id="rId4" Type="http://schemas.openxmlformats.org/officeDocument/2006/relationships/image" Target="../media/image341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2.jpg"/><Relationship Id="rId4" Type="http://schemas.openxmlformats.org/officeDocument/2006/relationships/image" Target="../media/image342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3.jpg"/><Relationship Id="rId4" Type="http://schemas.openxmlformats.org/officeDocument/2006/relationships/image" Target="../media/image343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1.jpg"/><Relationship Id="rId4" Type="http://schemas.openxmlformats.org/officeDocument/2006/relationships/image" Target="../media/image344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29.jpg"/><Relationship Id="rId4" Type="http://schemas.openxmlformats.org/officeDocument/2006/relationships/image" Target="../media/image345.pn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.jpg"/><Relationship Id="rId4" Type="http://schemas.openxmlformats.org/officeDocument/2006/relationships/image" Target="../media/image3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4.jp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4.jpg"/><Relationship Id="rId4" Type="http://schemas.openxmlformats.org/officeDocument/2006/relationships/image" Target="../media/image347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5.jpg"/><Relationship Id="rId4" Type="http://schemas.openxmlformats.org/officeDocument/2006/relationships/image" Target="../media/image348.pn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6.jpg"/><Relationship Id="rId4" Type="http://schemas.openxmlformats.org/officeDocument/2006/relationships/image" Target="../media/image349.pn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7.jpg"/><Relationship Id="rId4" Type="http://schemas.openxmlformats.org/officeDocument/2006/relationships/image" Target="../media/image350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9.jpg"/><Relationship Id="rId4" Type="http://schemas.openxmlformats.org/officeDocument/2006/relationships/image" Target="../media/image351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8.jpg"/><Relationship Id="rId4" Type="http://schemas.openxmlformats.org/officeDocument/2006/relationships/image" Target="../media/image352.pn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29.jpg"/><Relationship Id="rId4" Type="http://schemas.openxmlformats.org/officeDocument/2006/relationships/image" Target="../media/image353.jp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1513418</xdr:colOff>
      <xdr:row>1</xdr:row>
      <xdr:rowOff>677330</xdr:rowOff>
    </xdr:from>
    <xdr:to>
      <xdr:col>2</xdr:col>
      <xdr:colOff>4468298</xdr:colOff>
      <xdr:row>3</xdr:row>
      <xdr:rowOff>716330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3085" y="1894413"/>
          <a:ext cx="29548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1413782</xdr:colOff>
      <xdr:row>4</xdr:row>
      <xdr:rowOff>661307</xdr:rowOff>
    </xdr:from>
    <xdr:to>
      <xdr:col>2</xdr:col>
      <xdr:colOff>4569542</xdr:colOff>
      <xdr:row>6</xdr:row>
      <xdr:rowOff>700307</xdr:rowOff>
    </xdr:to>
    <xdr:pic>
      <xdr:nvPicPr>
        <xdr:cNvPr id="24" name="Рисунок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4507" y="4738007"/>
          <a:ext cx="3155760" cy="1944000"/>
        </a:xfrm>
        <a:prstGeom prst="rect">
          <a:avLst/>
        </a:prstGeom>
      </xdr:spPr>
    </xdr:pic>
    <xdr:clientData/>
  </xdr:twoCellAnchor>
  <xdr:twoCellAnchor>
    <xdr:from>
      <xdr:col>1</xdr:col>
      <xdr:colOff>2044843</xdr:colOff>
      <xdr:row>0</xdr:row>
      <xdr:rowOff>54427</xdr:rowOff>
    </xdr:from>
    <xdr:to>
      <xdr:col>3</xdr:col>
      <xdr:colOff>5633351</xdr:colOff>
      <xdr:row>0</xdr:row>
      <xdr:rowOff>1102178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093" y="54427"/>
          <a:ext cx="14991294" cy="1047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700" b="0" cap="none" spc="0"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solidFill>
                <a:schemeClr val="accent2">
                  <a:lumMod val="60000"/>
                  <a:lumOff val="40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ВИРОБНИЦТВО СИСТЕМ БЛИСКАВКОЗАХИСТУ ТА ЗАЗЕМЛЕННЯ </a:t>
          </a:r>
        </a:p>
      </xdr:txBody>
    </xdr:sp>
    <xdr:clientData/>
  </xdr:twoCellAnchor>
  <xdr:twoCellAnchor editAs="oneCell">
    <xdr:from>
      <xdr:col>1</xdr:col>
      <xdr:colOff>304822</xdr:colOff>
      <xdr:row>0</xdr:row>
      <xdr:rowOff>76200</xdr:rowOff>
    </xdr:from>
    <xdr:to>
      <xdr:col>1</xdr:col>
      <xdr:colOff>1902273</xdr:colOff>
      <xdr:row>0</xdr:row>
      <xdr:rowOff>1120200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72" y="76200"/>
          <a:ext cx="159745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1</xdr:row>
      <xdr:rowOff>381000</xdr:rowOff>
    </xdr:from>
    <xdr:to>
      <xdr:col>1</xdr:col>
      <xdr:colOff>5600190</xdr:colOff>
      <xdr:row>3</xdr:row>
      <xdr:rowOff>942975</xdr:rowOff>
    </xdr:to>
    <xdr:pic>
      <xdr:nvPicPr>
        <xdr:cNvPr id="9" name="Рисунок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24"/>
        <a:stretch/>
      </xdr:blipFill>
      <xdr:spPr>
        <a:xfrm>
          <a:off x="762000" y="1600200"/>
          <a:ext cx="4933440" cy="2466975"/>
        </a:xfrm>
        <a:prstGeom prst="rect">
          <a:avLst/>
        </a:prstGeom>
      </xdr:spPr>
    </xdr:pic>
    <xdr:clientData/>
  </xdr:twoCellAnchor>
  <xdr:twoCellAnchor editAs="oneCell">
    <xdr:from>
      <xdr:col>3</xdr:col>
      <xdr:colOff>815975</xdr:colOff>
      <xdr:row>1</xdr:row>
      <xdr:rowOff>86784</xdr:rowOff>
    </xdr:from>
    <xdr:to>
      <xdr:col>3</xdr:col>
      <xdr:colOff>4748975</xdr:colOff>
      <xdr:row>3</xdr:row>
      <xdr:rowOff>881784</xdr:rowOff>
    </xdr:to>
    <xdr:pic>
      <xdr:nvPicPr>
        <xdr:cNvPr id="11" name="Рисунок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2175" y="1305984"/>
          <a:ext cx="3933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1443566</xdr:colOff>
      <xdr:row>4</xdr:row>
      <xdr:rowOff>613831</xdr:rowOff>
    </xdr:from>
    <xdr:to>
      <xdr:col>1</xdr:col>
      <xdr:colOff>4918046</xdr:colOff>
      <xdr:row>6</xdr:row>
      <xdr:rowOff>940831</xdr:rowOff>
    </xdr:to>
    <xdr:pic>
      <xdr:nvPicPr>
        <xdr:cNvPr id="12" name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816" y="4690531"/>
          <a:ext cx="347448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886882</xdr:colOff>
      <xdr:row>4</xdr:row>
      <xdr:rowOff>326723</xdr:rowOff>
    </xdr:from>
    <xdr:to>
      <xdr:col>3</xdr:col>
      <xdr:colOff>4909522</xdr:colOff>
      <xdr:row>6</xdr:row>
      <xdr:rowOff>940557</xdr:rowOff>
    </xdr:to>
    <xdr:pic>
      <xdr:nvPicPr>
        <xdr:cNvPr id="15" name="Рисунок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49"/>
        <a:stretch/>
      </xdr:blipFill>
      <xdr:spPr>
        <a:xfrm>
          <a:off x="12393082" y="4403423"/>
          <a:ext cx="4022640" cy="2518834"/>
        </a:xfrm>
        <a:prstGeom prst="rect">
          <a:avLst/>
        </a:prstGeom>
      </xdr:spPr>
    </xdr:pic>
    <xdr:clientData/>
  </xdr:twoCellAnchor>
  <xdr:twoCellAnchor>
    <xdr:from>
      <xdr:col>1</xdr:col>
      <xdr:colOff>7181</xdr:colOff>
      <xdr:row>1</xdr:row>
      <xdr:rowOff>9525</xdr:rowOff>
    </xdr:from>
    <xdr:to>
      <xdr:col>1</xdr:col>
      <xdr:colOff>655181</xdr:colOff>
      <xdr:row>3</xdr:row>
      <xdr:rowOff>948525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rot="16200000">
          <a:off x="-995569" y="23267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ПРОВІДНИКИ</a:t>
          </a:r>
        </a:p>
      </xdr:txBody>
    </xdr:sp>
    <xdr:clientData/>
  </xdr:twoCellAnchor>
  <xdr:twoCellAnchor>
    <xdr:from>
      <xdr:col>3</xdr:col>
      <xdr:colOff>17049</xdr:colOff>
      <xdr:row>1</xdr:row>
      <xdr:rowOff>9042</xdr:rowOff>
    </xdr:from>
    <xdr:to>
      <xdr:col>3</xdr:col>
      <xdr:colOff>665049</xdr:colOff>
      <xdr:row>3</xdr:row>
      <xdr:rowOff>948042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rot="16200000">
          <a:off x="10420487" y="2321480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635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БЛИСКАВКОПРИЙМАЧІ</a:t>
          </a:r>
        </a:p>
      </xdr:txBody>
    </xdr:sp>
    <xdr:clientData/>
  </xdr:twoCellAnchor>
  <xdr:twoCellAnchor editAs="oneCell">
    <xdr:from>
      <xdr:col>1</xdr:col>
      <xdr:colOff>9503</xdr:colOff>
      <xdr:row>8</xdr:row>
      <xdr:rowOff>13612</xdr:rowOff>
    </xdr:from>
    <xdr:to>
      <xdr:col>4</xdr:col>
      <xdr:colOff>11655</xdr:colOff>
      <xdr:row>28</xdr:row>
      <xdr:rowOff>98812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53" y="7895550"/>
          <a:ext cx="17099527" cy="38952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10584</xdr:rowOff>
    </xdr:from>
    <xdr:to>
      <xdr:col>3</xdr:col>
      <xdr:colOff>0</xdr:colOff>
      <xdr:row>7</xdr:row>
      <xdr:rowOff>941918</xdr:rowOff>
    </xdr:to>
    <xdr:sp macro="" textlink="">
      <xdr:nvSpPr>
        <xdr:cNvPr id="25" name="TextBox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799667" y="6942667"/>
          <a:ext cx="5704416" cy="931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500" b="0" cap="none" spc="0">
              <a:ln>
                <a:solidFill>
                  <a:schemeClr val="accent3">
                    <a:lumMod val="75000"/>
                  </a:schemeClr>
                </a:solidFill>
              </a:ln>
              <a:solidFill>
                <a:schemeClr val="accent3">
                  <a:lumMod val="7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ПРАЙС-ЛИСТ</a:t>
          </a:r>
        </a:p>
      </xdr:txBody>
    </xdr:sp>
    <xdr:clientData/>
  </xdr:twoCellAnchor>
  <xdr:twoCellAnchor>
    <xdr:from>
      <xdr:col>2</xdr:col>
      <xdr:colOff>7181</xdr:colOff>
      <xdr:row>1</xdr:row>
      <xdr:rowOff>9525</xdr:rowOff>
    </xdr:from>
    <xdr:to>
      <xdr:col>2</xdr:col>
      <xdr:colOff>655181</xdr:colOff>
      <xdr:row>3</xdr:row>
      <xdr:rowOff>948525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rot="16200000">
          <a:off x="4707525" y="2321963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ТРИМАЧІ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7181</xdr:colOff>
      <xdr:row>4</xdr:row>
      <xdr:rowOff>9525</xdr:rowOff>
    </xdr:from>
    <xdr:to>
      <xdr:col>1</xdr:col>
      <xdr:colOff>655181</xdr:colOff>
      <xdr:row>6</xdr:row>
      <xdr:rowOff>948525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rot="16200000">
          <a:off x="-995569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З'ЄДНУВАЧІ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</xdr:col>
      <xdr:colOff>7181</xdr:colOff>
      <xdr:row>4</xdr:row>
      <xdr:rowOff>9525</xdr:rowOff>
    </xdr:from>
    <xdr:to>
      <xdr:col>2</xdr:col>
      <xdr:colOff>655181</xdr:colOff>
      <xdr:row>6</xdr:row>
      <xdr:rowOff>948525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rot="16200000">
          <a:off x="4709906" y="51842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УЗЕМЛЮВАЧІ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7181</xdr:colOff>
      <xdr:row>4</xdr:row>
      <xdr:rowOff>9525</xdr:rowOff>
    </xdr:from>
    <xdr:to>
      <xdr:col>3</xdr:col>
      <xdr:colOff>655181</xdr:colOff>
      <xdr:row>6</xdr:row>
      <xdr:rowOff>948525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rot="16200000">
          <a:off x="10415381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АКСЕСУАРИ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2427818</xdr:colOff>
      <xdr:row>6</xdr:row>
      <xdr:rowOff>844284</xdr:rowOff>
    </xdr:from>
    <xdr:to>
      <xdr:col>4</xdr:col>
      <xdr:colOff>1</xdr:colOff>
      <xdr:row>8</xdr:row>
      <xdr:rowOff>107155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929256" y="6821222"/>
          <a:ext cx="3263370" cy="1167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роб.: (044) 492-69-29</a:t>
          </a:r>
          <a:endParaRPr lang="ru-RU" sz="5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моб.: (096) 125-34-42</a:t>
          </a:r>
        </a:p>
        <a:p>
          <a:pPr algn="r"/>
          <a:r>
            <a:rPr lang="en-US" sz="1800" b="0" i="0" u="none" strike="noStrike">
              <a:solidFill>
                <a:srgbClr val="F79646"/>
              </a:solidFill>
              <a:effectLst/>
              <a:latin typeface="+mn-lt"/>
              <a:ea typeface="+mn-ea"/>
              <a:cs typeface="+mn-cs"/>
            </a:rPr>
            <a:t>info@enel-ukraine.com.ua</a:t>
          </a:r>
          <a:endParaRPr lang="ru-RU" sz="5400" u="none">
            <a:solidFill>
              <a:srgbClr val="F79646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75334</xdr:colOff>
      <xdr:row>3</xdr:row>
      <xdr:rowOff>8659</xdr:rowOff>
    </xdr:from>
    <xdr:to>
      <xdr:col>11</xdr:col>
      <xdr:colOff>3180484</xdr:colOff>
      <xdr:row>17</xdr:row>
      <xdr:rowOff>56284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2"/>
        <a:stretch/>
      </xdr:blipFill>
      <xdr:spPr>
        <a:xfrm>
          <a:off x="7366289" y="961159"/>
          <a:ext cx="3105150" cy="2896466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3238499</xdr:colOff>
      <xdr:row>2</xdr:row>
      <xdr:rowOff>277089</xdr:rowOff>
    </xdr:from>
    <xdr:to>
      <xdr:col>11</xdr:col>
      <xdr:colOff>5055539</xdr:colOff>
      <xdr:row>15</xdr:row>
      <xdr:rowOff>39407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454" y="943839"/>
          <a:ext cx="1817040" cy="2412000"/>
        </a:xfrm>
        <a:prstGeom prst="rect">
          <a:avLst/>
        </a:prstGeom>
      </xdr:spPr>
    </xdr:pic>
    <xdr:clientData/>
  </xdr:twoCellAnchor>
  <xdr:twoCellAnchor>
    <xdr:from>
      <xdr:col>11</xdr:col>
      <xdr:colOff>3099954</xdr:colOff>
      <xdr:row>10</xdr:row>
      <xdr:rowOff>34637</xdr:rowOff>
    </xdr:from>
    <xdr:to>
      <xdr:col>11</xdr:col>
      <xdr:colOff>3484018</xdr:colOff>
      <xdr:row>11</xdr:row>
      <xdr:rowOff>441127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90909" y="219941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3567546</xdr:colOff>
      <xdr:row>13</xdr:row>
      <xdr:rowOff>225135</xdr:rowOff>
    </xdr:from>
    <xdr:to>
      <xdr:col>11</xdr:col>
      <xdr:colOff>3951610</xdr:colOff>
      <xdr:row>15</xdr:row>
      <xdr:rowOff>241966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858501" y="3056658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2714625</xdr:colOff>
      <xdr:row>35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2676525" cy="5715000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2</xdr:row>
      <xdr:rowOff>247650</xdr:rowOff>
    </xdr:from>
    <xdr:to>
      <xdr:col>12</xdr:col>
      <xdr:colOff>1952625</xdr:colOff>
      <xdr:row>34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914400"/>
          <a:ext cx="1733550" cy="5715000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3</xdr:row>
      <xdr:rowOff>0</xdr:rowOff>
    </xdr:from>
    <xdr:to>
      <xdr:col>12</xdr:col>
      <xdr:colOff>1981200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952500"/>
          <a:ext cx="1952625" cy="571500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4</xdr:row>
      <xdr:rowOff>0</xdr:rowOff>
    </xdr:from>
    <xdr:to>
      <xdr:col>14</xdr:col>
      <xdr:colOff>5676900</xdr:colOff>
      <xdr:row>24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23825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161925</xdr:colOff>
      <xdr:row>24</xdr:row>
      <xdr:rowOff>161925</xdr:rowOff>
    </xdr:from>
    <xdr:to>
      <xdr:col>14</xdr:col>
      <xdr:colOff>7664401</xdr:colOff>
      <xdr:row>29</xdr:row>
      <xdr:rowOff>28050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675" y="4257675"/>
          <a:ext cx="7502476" cy="1152000"/>
        </a:xfrm>
        <a:prstGeom prst="rect">
          <a:avLst/>
        </a:prstGeom>
      </xdr:spPr>
    </xdr:pic>
    <xdr:clientData/>
  </xdr:twoCellAnchor>
  <xdr:twoCellAnchor>
    <xdr:from>
      <xdr:col>14</xdr:col>
      <xdr:colOff>4184405</xdr:colOff>
      <xdr:row>28</xdr:row>
      <xdr:rowOff>175114</xdr:rowOff>
    </xdr:from>
    <xdr:to>
      <xdr:col>14</xdr:col>
      <xdr:colOff>4384430</xdr:colOff>
      <xdr:row>31</xdr:row>
      <xdr:rowOff>101690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600-000005000000}"/>
            </a:ext>
          </a:extLst>
        </xdr:cNvPr>
        <xdr:cNvSpPr txBox="1"/>
      </xdr:nvSpPr>
      <xdr:spPr>
        <a:xfrm>
          <a:off x="13621482" y="5369902"/>
          <a:ext cx="200025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6697540</xdr:colOff>
      <xdr:row>27</xdr:row>
      <xdr:rowOff>197094</xdr:rowOff>
    </xdr:from>
    <xdr:to>
      <xdr:col>14</xdr:col>
      <xdr:colOff>7021390</xdr:colOff>
      <xdr:row>29</xdr:row>
      <xdr:rowOff>222584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600-000006000000}"/>
            </a:ext>
          </a:extLst>
        </xdr:cNvPr>
        <xdr:cNvSpPr txBox="1"/>
      </xdr:nvSpPr>
      <xdr:spPr>
        <a:xfrm>
          <a:off x="16134617" y="5150094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3779227</xdr:colOff>
      <xdr:row>27</xdr:row>
      <xdr:rowOff>197093</xdr:rowOff>
    </xdr:from>
    <xdr:to>
      <xdr:col>14</xdr:col>
      <xdr:colOff>4112602</xdr:colOff>
      <xdr:row>29</xdr:row>
      <xdr:rowOff>222583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600-000007000000}"/>
            </a:ext>
          </a:extLst>
        </xdr:cNvPr>
        <xdr:cNvSpPr txBox="1"/>
      </xdr:nvSpPr>
      <xdr:spPr>
        <a:xfrm>
          <a:off x="13216304" y="5150093"/>
          <a:ext cx="333375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449141</xdr:colOff>
      <xdr:row>27</xdr:row>
      <xdr:rowOff>208817</xdr:rowOff>
    </xdr:from>
    <xdr:to>
      <xdr:col>14</xdr:col>
      <xdr:colOff>772991</xdr:colOff>
      <xdr:row>29</xdr:row>
      <xdr:rowOff>234307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600-000008000000}"/>
            </a:ext>
          </a:extLst>
        </xdr:cNvPr>
        <xdr:cNvSpPr txBox="1"/>
      </xdr:nvSpPr>
      <xdr:spPr>
        <a:xfrm>
          <a:off x="9886218" y="5161817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1444869</xdr:colOff>
      <xdr:row>27</xdr:row>
      <xdr:rowOff>204420</xdr:rowOff>
    </xdr:from>
    <xdr:to>
      <xdr:col>14</xdr:col>
      <xdr:colOff>1768719</xdr:colOff>
      <xdr:row>29</xdr:row>
      <xdr:rowOff>229910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600-000009000000}"/>
            </a:ext>
          </a:extLst>
        </xdr:cNvPr>
        <xdr:cNvSpPr txBox="1"/>
      </xdr:nvSpPr>
      <xdr:spPr>
        <a:xfrm>
          <a:off x="10881946" y="5157420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967154</xdr:colOff>
      <xdr:row>24</xdr:row>
      <xdr:rowOff>442546</xdr:rowOff>
    </xdr:from>
    <xdr:to>
      <xdr:col>14</xdr:col>
      <xdr:colOff>1291004</xdr:colOff>
      <xdr:row>27</xdr:row>
      <xdr:rowOff>134661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600-00000A000000}"/>
            </a:ext>
          </a:extLst>
        </xdr:cNvPr>
        <xdr:cNvSpPr txBox="1"/>
      </xdr:nvSpPr>
      <xdr:spPr>
        <a:xfrm>
          <a:off x="10404231" y="4582258"/>
          <a:ext cx="323850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3819525</xdr:colOff>
      <xdr:row>34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3781425" cy="5715000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3343275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52500"/>
          <a:ext cx="3286125" cy="571500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6515100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64579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876300</xdr:colOff>
      <xdr:row>25</xdr:row>
      <xdr:rowOff>19050</xdr:rowOff>
    </xdr:from>
    <xdr:to>
      <xdr:col>13</xdr:col>
      <xdr:colOff>7029450</xdr:colOff>
      <xdr:row>35</xdr:row>
      <xdr:rowOff>85725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6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4210050"/>
          <a:ext cx="6153150" cy="1495425"/>
        </a:xfrm>
        <a:prstGeom prst="rect">
          <a:avLst/>
        </a:prstGeom>
      </xdr:spPr>
    </xdr:pic>
    <xdr:clientData/>
  </xdr:twoCellAnchor>
  <xdr:twoCellAnchor>
    <xdr:from>
      <xdr:col>13</xdr:col>
      <xdr:colOff>819150</xdr:colOff>
      <xdr:row>25</xdr:row>
      <xdr:rowOff>180975</xdr:rowOff>
    </xdr:from>
    <xdr:to>
      <xdr:col>13</xdr:col>
      <xdr:colOff>1123950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900-000007000000}"/>
            </a:ext>
          </a:extLst>
        </xdr:cNvPr>
        <xdr:cNvSpPr txBox="1"/>
      </xdr:nvSpPr>
      <xdr:spPr>
        <a:xfrm>
          <a:off x="9439275" y="4371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4000500</xdr:colOff>
      <xdr:row>25</xdr:row>
      <xdr:rowOff>123825</xdr:rowOff>
    </xdr:from>
    <xdr:to>
      <xdr:col>13</xdr:col>
      <xdr:colOff>4305300</xdr:colOff>
      <xdr:row>29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900-000008000000}"/>
            </a:ext>
          </a:extLst>
        </xdr:cNvPr>
        <xdr:cNvSpPr txBox="1"/>
      </xdr:nvSpPr>
      <xdr:spPr>
        <a:xfrm>
          <a:off x="12620625" y="4314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6915150</xdr:colOff>
      <xdr:row>28</xdr:row>
      <xdr:rowOff>47625</xdr:rowOff>
    </xdr:from>
    <xdr:to>
      <xdr:col>13</xdr:col>
      <xdr:colOff>7239000</xdr:colOff>
      <xdr:row>32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900-00000A000000}"/>
            </a:ext>
          </a:extLst>
        </xdr:cNvPr>
        <xdr:cNvSpPr txBox="1"/>
      </xdr:nvSpPr>
      <xdr:spPr>
        <a:xfrm>
          <a:off x="15535275" y="4762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5981700</xdr:colOff>
      <xdr:row>31</xdr:row>
      <xdr:rowOff>38100</xdr:rowOff>
    </xdr:from>
    <xdr:to>
      <xdr:col>13</xdr:col>
      <xdr:colOff>6305550</xdr:colOff>
      <xdr:row>35</xdr:row>
      <xdr:rowOff>63590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900-00000C000000}"/>
            </a:ext>
          </a:extLst>
        </xdr:cNvPr>
        <xdr:cNvSpPr txBox="1"/>
      </xdr:nvSpPr>
      <xdr:spPr>
        <a:xfrm>
          <a:off x="14601825" y="518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161925</xdr:rowOff>
    </xdr:from>
    <xdr:to>
      <xdr:col>13</xdr:col>
      <xdr:colOff>6286500</xdr:colOff>
      <xdr:row>23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114425"/>
          <a:ext cx="62293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342923</xdr:colOff>
      <xdr:row>24</xdr:row>
      <xdr:rowOff>0</xdr:rowOff>
    </xdr:from>
    <xdr:to>
      <xdr:col>13</xdr:col>
      <xdr:colOff>6986537</xdr:colOff>
      <xdr:row>43</xdr:row>
      <xdr:rowOff>198750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98" y="4143375"/>
          <a:ext cx="6643614" cy="4104000"/>
        </a:xfrm>
        <a:prstGeom prst="rect">
          <a:avLst/>
        </a:prstGeom>
      </xdr:spPr>
    </xdr:pic>
    <xdr:clientData/>
  </xdr:twoCellAnchor>
  <xdr:twoCellAnchor>
    <xdr:from>
      <xdr:col>13</xdr:col>
      <xdr:colOff>5905500</xdr:colOff>
      <xdr:row>37</xdr:row>
      <xdr:rowOff>142875</xdr:rowOff>
    </xdr:from>
    <xdr:to>
      <xdr:col>13</xdr:col>
      <xdr:colOff>6210300</xdr:colOff>
      <xdr:row>39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SpPr txBox="1"/>
      </xdr:nvSpPr>
      <xdr:spPr>
        <a:xfrm>
          <a:off x="14620875" y="6762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542925</xdr:colOff>
      <xdr:row>43</xdr:row>
      <xdr:rowOff>57150</xdr:rowOff>
    </xdr:from>
    <xdr:to>
      <xdr:col>13</xdr:col>
      <xdr:colOff>847725</xdr:colOff>
      <xdr:row>45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A00-000006000000}"/>
            </a:ext>
          </a:extLst>
        </xdr:cNvPr>
        <xdr:cNvSpPr txBox="1"/>
      </xdr:nvSpPr>
      <xdr:spPr>
        <a:xfrm>
          <a:off x="9258300" y="8105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3667125</xdr:colOff>
      <xdr:row>33</xdr:row>
      <xdr:rowOff>219075</xdr:rowOff>
    </xdr:from>
    <xdr:to>
      <xdr:col>13</xdr:col>
      <xdr:colOff>3990975</xdr:colOff>
      <xdr:row>36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A00-000007000000}"/>
            </a:ext>
          </a:extLst>
        </xdr:cNvPr>
        <xdr:cNvSpPr txBox="1"/>
      </xdr:nvSpPr>
      <xdr:spPr>
        <a:xfrm>
          <a:off x="12382500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6724650</xdr:colOff>
      <xdr:row>33</xdr:row>
      <xdr:rowOff>209550</xdr:rowOff>
    </xdr:from>
    <xdr:to>
      <xdr:col>13</xdr:col>
      <xdr:colOff>7029450</xdr:colOff>
      <xdr:row>35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A00-000008000000}"/>
            </a:ext>
          </a:extLst>
        </xdr:cNvPr>
        <xdr:cNvSpPr txBox="1"/>
      </xdr:nvSpPr>
      <xdr:spPr>
        <a:xfrm>
          <a:off x="15440025" y="5876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4852905</xdr:colOff>
      <xdr:row>15</xdr:row>
      <xdr:rowOff>222375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0528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1476375</xdr:colOff>
      <xdr:row>16</xdr:row>
      <xdr:rowOff>228600</xdr:rowOff>
    </xdr:from>
    <xdr:to>
      <xdr:col>14</xdr:col>
      <xdr:colOff>3886200</xdr:colOff>
      <xdr:row>30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6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3752850"/>
          <a:ext cx="2409825" cy="3181350"/>
        </a:xfrm>
        <a:prstGeom prst="rect">
          <a:avLst/>
        </a:prstGeom>
      </xdr:spPr>
    </xdr:pic>
    <xdr:clientData/>
  </xdr:twoCellAnchor>
  <xdr:twoCellAnchor>
    <xdr:from>
      <xdr:col>14</xdr:col>
      <xdr:colOff>2457450</xdr:colOff>
      <xdr:row>29</xdr:row>
      <xdr:rowOff>133350</xdr:rowOff>
    </xdr:from>
    <xdr:to>
      <xdr:col>14</xdr:col>
      <xdr:colOff>2762250</xdr:colOff>
      <xdr:row>31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B00-000006000000}"/>
            </a:ext>
          </a:extLst>
        </xdr:cNvPr>
        <xdr:cNvSpPr txBox="1"/>
      </xdr:nvSpPr>
      <xdr:spPr>
        <a:xfrm>
          <a:off x="11744325" y="6753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27</xdr:row>
      <xdr:rowOff>0</xdr:rowOff>
    </xdr:from>
    <xdr:to>
      <xdr:col>14</xdr:col>
      <xdr:colOff>4029075</xdr:colOff>
      <xdr:row>29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B00-000007000000}"/>
            </a:ext>
          </a:extLst>
        </xdr:cNvPr>
        <xdr:cNvSpPr txBox="1"/>
      </xdr:nvSpPr>
      <xdr:spPr>
        <a:xfrm>
          <a:off x="13011150" y="61436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20</xdr:row>
      <xdr:rowOff>161925</xdr:rowOff>
    </xdr:from>
    <xdr:to>
      <xdr:col>14</xdr:col>
      <xdr:colOff>4048125</xdr:colOff>
      <xdr:row>22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B00-000008000000}"/>
            </a:ext>
          </a:extLst>
        </xdr:cNvPr>
        <xdr:cNvSpPr txBox="1"/>
      </xdr:nvSpPr>
      <xdr:spPr>
        <a:xfrm>
          <a:off x="13011150" y="4638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17</xdr:row>
      <xdr:rowOff>171450</xdr:rowOff>
    </xdr:from>
    <xdr:to>
      <xdr:col>14</xdr:col>
      <xdr:colOff>4048125</xdr:colOff>
      <xdr:row>19</xdr:row>
      <xdr:rowOff>196940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B00-00000A000000}"/>
            </a:ext>
          </a:extLst>
        </xdr:cNvPr>
        <xdr:cNvSpPr txBox="1"/>
      </xdr:nvSpPr>
      <xdr:spPr>
        <a:xfrm>
          <a:off x="13011150" y="3933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23</xdr:row>
      <xdr:rowOff>76200</xdr:rowOff>
    </xdr:from>
    <xdr:to>
      <xdr:col>14</xdr:col>
      <xdr:colOff>2752725</xdr:colOff>
      <xdr:row>25</xdr:row>
      <xdr:rowOff>101690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B00-00000C000000}"/>
            </a:ext>
          </a:extLst>
        </xdr:cNvPr>
        <xdr:cNvSpPr txBox="1"/>
      </xdr:nvSpPr>
      <xdr:spPr>
        <a:xfrm>
          <a:off x="11715750" y="5267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142875</xdr:rowOff>
    </xdr:from>
    <xdr:to>
      <xdr:col>13</xdr:col>
      <xdr:colOff>4295775</xdr:colOff>
      <xdr:row>17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1095375"/>
          <a:ext cx="4257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4648200</xdr:colOff>
      <xdr:row>3</xdr:row>
      <xdr:rowOff>200025</xdr:rowOff>
    </xdr:from>
    <xdr:to>
      <xdr:col>13</xdr:col>
      <xdr:colOff>6934200</xdr:colOff>
      <xdr:row>25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1152525"/>
          <a:ext cx="2286000" cy="4705350"/>
        </a:xfrm>
        <a:prstGeom prst="rect">
          <a:avLst/>
        </a:prstGeom>
      </xdr:spPr>
    </xdr:pic>
    <xdr:clientData/>
  </xdr:twoCellAnchor>
  <xdr:twoCellAnchor>
    <xdr:from>
      <xdr:col>13</xdr:col>
      <xdr:colOff>5581650</xdr:colOff>
      <xdr:row>24</xdr:row>
      <xdr:rowOff>57150</xdr:rowOff>
    </xdr:from>
    <xdr:to>
      <xdr:col>13</xdr:col>
      <xdr:colOff>5886450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 txBox="1"/>
      </xdr:nvSpPr>
      <xdr:spPr>
        <a:xfrm>
          <a:off x="142017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5562600</xdr:colOff>
      <xdr:row>13</xdr:row>
      <xdr:rowOff>19050</xdr:rowOff>
    </xdr:from>
    <xdr:to>
      <xdr:col>13</xdr:col>
      <xdr:colOff>5867400</xdr:colOff>
      <xdr:row>15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C00-000006000000}"/>
            </a:ext>
          </a:extLst>
        </xdr:cNvPr>
        <xdr:cNvSpPr txBox="1"/>
      </xdr:nvSpPr>
      <xdr:spPr>
        <a:xfrm>
          <a:off x="14182725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6772275</xdr:colOff>
      <xdr:row>7</xdr:row>
      <xdr:rowOff>228600</xdr:rowOff>
    </xdr:from>
    <xdr:to>
      <xdr:col>13</xdr:col>
      <xdr:colOff>7096125</xdr:colOff>
      <xdr:row>9</xdr:row>
      <xdr:rowOff>396965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C00-000007000000}"/>
            </a:ext>
          </a:extLst>
        </xdr:cNvPr>
        <xdr:cNvSpPr txBox="1"/>
      </xdr:nvSpPr>
      <xdr:spPr>
        <a:xfrm>
          <a:off x="15392400" y="1847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11</xdr:row>
      <xdr:rowOff>152400</xdr:rowOff>
    </xdr:from>
    <xdr:to>
      <xdr:col>13</xdr:col>
      <xdr:colOff>5867400</xdr:colOff>
      <xdr:row>13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C00-000008000000}"/>
            </a:ext>
          </a:extLst>
        </xdr:cNvPr>
        <xdr:cNvSpPr txBox="1"/>
      </xdr:nvSpPr>
      <xdr:spPr>
        <a:xfrm>
          <a:off x="14163675" y="2676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6781800</xdr:colOff>
      <xdr:row>18</xdr:row>
      <xdr:rowOff>219075</xdr:rowOff>
    </xdr:from>
    <xdr:to>
      <xdr:col>13</xdr:col>
      <xdr:colOff>7105650</xdr:colOff>
      <xdr:row>21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C00-000009000000}"/>
            </a:ext>
          </a:extLst>
        </xdr:cNvPr>
        <xdr:cNvSpPr txBox="1"/>
      </xdr:nvSpPr>
      <xdr:spPr>
        <a:xfrm>
          <a:off x="15401925" y="4410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3114675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"/>
        <a:stretch/>
      </xdr:blipFill>
      <xdr:spPr>
        <a:xfrm>
          <a:off x="7324725" y="952500"/>
          <a:ext cx="30765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3324225</xdr:colOff>
      <xdr:row>3</xdr:row>
      <xdr:rowOff>0</xdr:rowOff>
    </xdr:from>
    <xdr:to>
      <xdr:col>11</xdr:col>
      <xdr:colOff>5324505</xdr:colOff>
      <xdr:row>17</xdr:row>
      <xdr:rowOff>224625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0" y="952500"/>
          <a:ext cx="2000280" cy="2844000"/>
        </a:xfrm>
        <a:prstGeom prst="rect">
          <a:avLst/>
        </a:prstGeom>
      </xdr:spPr>
    </xdr:pic>
    <xdr:clientData/>
  </xdr:twoCellAnchor>
  <xdr:twoCellAnchor>
    <xdr:from>
      <xdr:col>11</xdr:col>
      <xdr:colOff>3200400</xdr:colOff>
      <xdr:row>11</xdr:row>
      <xdr:rowOff>76200</xdr:rowOff>
    </xdr:from>
    <xdr:to>
      <xdr:col>11</xdr:col>
      <xdr:colOff>3584464</xdr:colOff>
      <xdr:row>13</xdr:row>
      <xdr:rowOff>244565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487025" y="22669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4962525</xdr:colOff>
      <xdr:row>16</xdr:row>
      <xdr:rowOff>123825</xdr:rowOff>
    </xdr:from>
    <xdr:to>
      <xdr:col>11</xdr:col>
      <xdr:colOff>5346589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249150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3895725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38481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4133850</xdr:colOff>
      <xdr:row>2</xdr:row>
      <xdr:rowOff>276225</xdr:rowOff>
    </xdr:from>
    <xdr:to>
      <xdr:col>14</xdr:col>
      <xdr:colOff>7543800</xdr:colOff>
      <xdr:row>27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8350" y="942975"/>
          <a:ext cx="3409950" cy="4829175"/>
        </a:xfrm>
        <a:prstGeom prst="rect">
          <a:avLst/>
        </a:prstGeom>
      </xdr:spPr>
    </xdr:pic>
    <xdr:clientData/>
  </xdr:twoCellAnchor>
  <xdr:twoCellAnchor>
    <xdr:from>
      <xdr:col>14</xdr:col>
      <xdr:colOff>6562725</xdr:colOff>
      <xdr:row>26</xdr:row>
      <xdr:rowOff>123825</xdr:rowOff>
    </xdr:from>
    <xdr:to>
      <xdr:col>14</xdr:col>
      <xdr:colOff>6867525</xdr:colOff>
      <xdr:row>28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D00-000005000000}"/>
            </a:ext>
          </a:extLst>
        </xdr:cNvPr>
        <xdr:cNvSpPr txBox="1"/>
      </xdr:nvSpPr>
      <xdr:spPr>
        <a:xfrm>
          <a:off x="15944850" y="5600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7400925</xdr:colOff>
      <xdr:row>10</xdr:row>
      <xdr:rowOff>57150</xdr:rowOff>
    </xdr:from>
    <xdr:to>
      <xdr:col>14</xdr:col>
      <xdr:colOff>7705725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D00-000006000000}"/>
            </a:ext>
          </a:extLst>
        </xdr:cNvPr>
        <xdr:cNvSpPr txBox="1"/>
      </xdr:nvSpPr>
      <xdr:spPr>
        <a:xfrm>
          <a:off x="16783050" y="2105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5619750</xdr:colOff>
      <xdr:row>21</xdr:row>
      <xdr:rowOff>0</xdr:rowOff>
    </xdr:from>
    <xdr:to>
      <xdr:col>14</xdr:col>
      <xdr:colOff>5943600</xdr:colOff>
      <xdr:row>23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D00-000007000000}"/>
            </a:ext>
          </a:extLst>
        </xdr:cNvPr>
        <xdr:cNvSpPr txBox="1"/>
      </xdr:nvSpPr>
      <xdr:spPr>
        <a:xfrm>
          <a:off x="15001875" y="4286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4086225</xdr:colOff>
      <xdr:row>10</xdr:row>
      <xdr:rowOff>47625</xdr:rowOff>
    </xdr:from>
    <xdr:to>
      <xdr:col>14</xdr:col>
      <xdr:colOff>4391025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D00-000008000000}"/>
            </a:ext>
          </a:extLst>
        </xdr:cNvPr>
        <xdr:cNvSpPr txBox="1"/>
      </xdr:nvSpPr>
      <xdr:spPr>
        <a:xfrm>
          <a:off x="13468350" y="209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5324475</xdr:colOff>
      <xdr:row>17</xdr:row>
      <xdr:rowOff>209550</xdr:rowOff>
    </xdr:from>
    <xdr:to>
      <xdr:col>14</xdr:col>
      <xdr:colOff>5648325</xdr:colOff>
      <xdr:row>19</xdr:row>
      <xdr:rowOff>235040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D00-000009000000}"/>
            </a:ext>
          </a:extLst>
        </xdr:cNvPr>
        <xdr:cNvSpPr txBox="1"/>
      </xdr:nvSpPr>
      <xdr:spPr>
        <a:xfrm>
          <a:off x="14706600" y="3686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15</xdr:col>
      <xdr:colOff>4648200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952500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742950</xdr:colOff>
      <xdr:row>23</xdr:row>
      <xdr:rowOff>9525</xdr:rowOff>
    </xdr:from>
    <xdr:to>
      <xdr:col>15</xdr:col>
      <xdr:colOff>5680666</xdr:colOff>
      <xdr:row>51</xdr:row>
      <xdr:rowOff>6225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8325" y="3914775"/>
          <a:ext cx="4937716" cy="6588000"/>
        </a:xfrm>
        <a:prstGeom prst="rect">
          <a:avLst/>
        </a:prstGeom>
      </xdr:spPr>
    </xdr:pic>
    <xdr:clientData/>
  </xdr:twoCellAnchor>
  <xdr:twoCellAnchor>
    <xdr:from>
      <xdr:col>15</xdr:col>
      <xdr:colOff>4438650</xdr:colOff>
      <xdr:row>32</xdr:row>
      <xdr:rowOff>161925</xdr:rowOff>
    </xdr:from>
    <xdr:to>
      <xdr:col>15</xdr:col>
      <xdr:colOff>4743450</xdr:colOff>
      <xdr:row>34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E00-000005000000}"/>
            </a:ext>
          </a:extLst>
        </xdr:cNvPr>
        <xdr:cNvSpPr txBox="1"/>
      </xdr:nvSpPr>
      <xdr:spPr>
        <a:xfrm>
          <a:off x="13154025" y="6162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2562225</xdr:colOff>
      <xdr:row>42</xdr:row>
      <xdr:rowOff>0</xdr:rowOff>
    </xdr:from>
    <xdr:to>
      <xdr:col>15</xdr:col>
      <xdr:colOff>2886075</xdr:colOff>
      <xdr:row>44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E00-000006000000}"/>
            </a:ext>
          </a:extLst>
        </xdr:cNvPr>
        <xdr:cNvSpPr txBox="1"/>
      </xdr:nvSpPr>
      <xdr:spPr>
        <a:xfrm>
          <a:off x="11277600" y="838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24</xdr:row>
      <xdr:rowOff>9525</xdr:rowOff>
    </xdr:from>
    <xdr:to>
      <xdr:col>15</xdr:col>
      <xdr:colOff>1000125</xdr:colOff>
      <xdr:row>25</xdr:row>
      <xdr:rowOff>416015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E00-000007000000}"/>
            </a:ext>
          </a:extLst>
        </xdr:cNvPr>
        <xdr:cNvSpPr txBox="1"/>
      </xdr:nvSpPr>
      <xdr:spPr>
        <a:xfrm>
          <a:off x="939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4924425</xdr:colOff>
      <xdr:row>28</xdr:row>
      <xdr:rowOff>180975</xdr:rowOff>
    </xdr:from>
    <xdr:to>
      <xdr:col>15</xdr:col>
      <xdr:colOff>5248275</xdr:colOff>
      <xdr:row>30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E00-000008000000}"/>
            </a:ext>
          </a:extLst>
        </xdr:cNvPr>
        <xdr:cNvSpPr txBox="1"/>
      </xdr:nvSpPr>
      <xdr:spPr>
        <a:xfrm>
          <a:off x="13639800" y="5229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5562600</xdr:colOff>
      <xdr:row>27</xdr:row>
      <xdr:rowOff>38100</xdr:rowOff>
    </xdr:from>
    <xdr:to>
      <xdr:col>15</xdr:col>
      <xdr:colOff>5886450</xdr:colOff>
      <xdr:row>29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E00-000009000000}"/>
            </a:ext>
          </a:extLst>
        </xdr:cNvPr>
        <xdr:cNvSpPr txBox="1"/>
      </xdr:nvSpPr>
      <xdr:spPr>
        <a:xfrm>
          <a:off x="142779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5276850</xdr:colOff>
      <xdr:row>27</xdr:row>
      <xdr:rowOff>47625</xdr:rowOff>
    </xdr:from>
    <xdr:to>
      <xdr:col>15</xdr:col>
      <xdr:colOff>5600700</xdr:colOff>
      <xdr:row>29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E00-00000A000000}"/>
            </a:ext>
          </a:extLst>
        </xdr:cNvPr>
        <xdr:cNvSpPr txBox="1"/>
      </xdr:nvSpPr>
      <xdr:spPr>
        <a:xfrm>
          <a:off x="13992225" y="4857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30</xdr:row>
      <xdr:rowOff>28575</xdr:rowOff>
    </xdr:from>
    <xdr:to>
      <xdr:col>15</xdr:col>
      <xdr:colOff>1000125</xdr:colOff>
      <xdr:row>32</xdr:row>
      <xdr:rowOff>54065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6E00-000011000000}"/>
            </a:ext>
          </a:extLst>
        </xdr:cNvPr>
        <xdr:cNvSpPr txBox="1"/>
      </xdr:nvSpPr>
      <xdr:spPr>
        <a:xfrm>
          <a:off x="9391650" y="555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3</xdr:row>
      <xdr:rowOff>0</xdr:rowOff>
    </xdr:from>
    <xdr:to>
      <xdr:col>16</xdr:col>
      <xdr:colOff>5857875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800725" cy="2857500"/>
        </a:xfrm>
        <a:prstGeom prst="rect">
          <a:avLst/>
        </a:prstGeom>
      </xdr:spPr>
    </xdr:pic>
    <xdr:clientData/>
  </xdr:twoCellAnchor>
  <xdr:twoCellAnchor editAs="oneCell">
    <xdr:from>
      <xdr:col>16</xdr:col>
      <xdr:colOff>352457</xdr:colOff>
      <xdr:row>23</xdr:row>
      <xdr:rowOff>0</xdr:rowOff>
    </xdr:from>
    <xdr:to>
      <xdr:col>16</xdr:col>
      <xdr:colOff>6531682</xdr:colOff>
      <xdr:row>46</xdr:row>
      <xdr:rowOff>185625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32" y="4000500"/>
          <a:ext cx="6179225" cy="5472000"/>
        </a:xfrm>
        <a:prstGeom prst="rect">
          <a:avLst/>
        </a:prstGeom>
      </xdr:spPr>
    </xdr:pic>
    <xdr:clientData/>
  </xdr:twoCellAnchor>
  <xdr:twoCellAnchor>
    <xdr:from>
      <xdr:col>16</xdr:col>
      <xdr:colOff>3314700</xdr:colOff>
      <xdr:row>46</xdr:row>
      <xdr:rowOff>66675</xdr:rowOff>
    </xdr:from>
    <xdr:to>
      <xdr:col>16</xdr:col>
      <xdr:colOff>3619500</xdr:colOff>
      <xdr:row>48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F00-000005000000}"/>
            </a:ext>
          </a:extLst>
        </xdr:cNvPr>
        <xdr:cNvSpPr txBox="1"/>
      </xdr:nvSpPr>
      <xdr:spPr>
        <a:xfrm>
          <a:off x="13935075" y="935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733425</xdr:colOff>
      <xdr:row>45</xdr:row>
      <xdr:rowOff>85725</xdr:rowOff>
    </xdr:from>
    <xdr:to>
      <xdr:col>16</xdr:col>
      <xdr:colOff>1038225</xdr:colOff>
      <xdr:row>47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F00-000006000000}"/>
            </a:ext>
          </a:extLst>
        </xdr:cNvPr>
        <xdr:cNvSpPr txBox="1"/>
      </xdr:nvSpPr>
      <xdr:spPr>
        <a:xfrm>
          <a:off x="11353800" y="9134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228600</xdr:colOff>
      <xdr:row>32</xdr:row>
      <xdr:rowOff>85725</xdr:rowOff>
    </xdr:from>
    <xdr:to>
      <xdr:col>16</xdr:col>
      <xdr:colOff>552450</xdr:colOff>
      <xdr:row>34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F00-000007000000}"/>
            </a:ext>
          </a:extLst>
        </xdr:cNvPr>
        <xdr:cNvSpPr txBox="1"/>
      </xdr:nvSpPr>
      <xdr:spPr>
        <a:xfrm>
          <a:off x="10848975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3381375</xdr:colOff>
      <xdr:row>22</xdr:row>
      <xdr:rowOff>28575</xdr:rowOff>
    </xdr:from>
    <xdr:to>
      <xdr:col>16</xdr:col>
      <xdr:colOff>3705225</xdr:colOff>
      <xdr:row>24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F00-000008000000}"/>
            </a:ext>
          </a:extLst>
        </xdr:cNvPr>
        <xdr:cNvSpPr txBox="1"/>
      </xdr:nvSpPr>
      <xdr:spPr>
        <a:xfrm>
          <a:off x="14001750" y="3790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5934075</xdr:colOff>
      <xdr:row>45</xdr:row>
      <xdr:rowOff>85725</xdr:rowOff>
    </xdr:from>
    <xdr:to>
      <xdr:col>16</xdr:col>
      <xdr:colOff>6257925</xdr:colOff>
      <xdr:row>47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F00-000009000000}"/>
            </a:ext>
          </a:extLst>
        </xdr:cNvPr>
        <xdr:cNvSpPr txBox="1"/>
      </xdr:nvSpPr>
      <xdr:spPr>
        <a:xfrm>
          <a:off x="16554450" y="9134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6315075</xdr:colOff>
      <xdr:row>42</xdr:row>
      <xdr:rowOff>142875</xdr:rowOff>
    </xdr:from>
    <xdr:to>
      <xdr:col>17</xdr:col>
      <xdr:colOff>0</xdr:colOff>
      <xdr:row>44</xdr:row>
      <xdr:rowOff>168365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F00-00000A000000}"/>
            </a:ext>
          </a:extLst>
        </xdr:cNvPr>
        <xdr:cNvSpPr txBox="1"/>
      </xdr:nvSpPr>
      <xdr:spPr>
        <a:xfrm>
          <a:off x="16935450" y="847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43</xdr:row>
      <xdr:rowOff>171450</xdr:rowOff>
    </xdr:from>
    <xdr:to>
      <xdr:col>16</xdr:col>
      <xdr:colOff>542925</xdr:colOff>
      <xdr:row>45</xdr:row>
      <xdr:rowOff>196940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6F00-00000B000000}"/>
            </a:ext>
          </a:extLst>
        </xdr:cNvPr>
        <xdr:cNvSpPr txBox="1"/>
      </xdr:nvSpPr>
      <xdr:spPr>
        <a:xfrm>
          <a:off x="10839450" y="8743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800100</xdr:colOff>
      <xdr:row>39</xdr:row>
      <xdr:rowOff>209550</xdr:rowOff>
    </xdr:from>
    <xdr:to>
      <xdr:col>16</xdr:col>
      <xdr:colOff>1123950</xdr:colOff>
      <xdr:row>41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F00-00000C000000}"/>
            </a:ext>
          </a:extLst>
        </xdr:cNvPr>
        <xdr:cNvSpPr txBox="1"/>
      </xdr:nvSpPr>
      <xdr:spPr>
        <a:xfrm>
          <a:off x="11420475" y="782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352425</xdr:colOff>
      <xdr:row>20</xdr:row>
      <xdr:rowOff>0</xdr:rowOff>
    </xdr:from>
    <xdr:to>
      <xdr:col>16</xdr:col>
      <xdr:colOff>6588403</xdr:colOff>
      <xdr:row>59</xdr:row>
      <xdr:rowOff>24075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7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3857625"/>
          <a:ext cx="6235978" cy="856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</xdr:row>
      <xdr:rowOff>0</xdr:rowOff>
    </xdr:from>
    <xdr:to>
      <xdr:col>16</xdr:col>
      <xdr:colOff>4752975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952500"/>
          <a:ext cx="4514850" cy="2857500"/>
        </a:xfrm>
        <a:prstGeom prst="rect">
          <a:avLst/>
        </a:prstGeom>
      </xdr:spPr>
    </xdr:pic>
    <xdr:clientData/>
  </xdr:twoCellAnchor>
  <xdr:twoCellAnchor>
    <xdr:from>
      <xdr:col>16</xdr:col>
      <xdr:colOff>3457575</xdr:colOff>
      <xdr:row>58</xdr:row>
      <xdr:rowOff>104775</xdr:rowOff>
    </xdr:from>
    <xdr:to>
      <xdr:col>16</xdr:col>
      <xdr:colOff>3762375</xdr:colOff>
      <xdr:row>60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000-000005000000}"/>
            </a:ext>
          </a:extLst>
        </xdr:cNvPr>
        <xdr:cNvSpPr txBox="1"/>
      </xdr:nvSpPr>
      <xdr:spPr>
        <a:xfrm>
          <a:off x="11410950" y="12296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742950</xdr:colOff>
      <xdr:row>57</xdr:row>
      <xdr:rowOff>95250</xdr:rowOff>
    </xdr:from>
    <xdr:to>
      <xdr:col>16</xdr:col>
      <xdr:colOff>1047750</xdr:colOff>
      <xdr:row>59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000-000006000000}"/>
            </a:ext>
          </a:extLst>
        </xdr:cNvPr>
        <xdr:cNvSpPr txBox="1"/>
      </xdr:nvSpPr>
      <xdr:spPr>
        <a:xfrm>
          <a:off x="8696325" y="12077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247650</xdr:colOff>
      <xdr:row>30</xdr:row>
      <xdr:rowOff>200025</xdr:rowOff>
    </xdr:from>
    <xdr:to>
      <xdr:col>16</xdr:col>
      <xdr:colOff>571500</xdr:colOff>
      <xdr:row>32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000-000007000000}"/>
            </a:ext>
          </a:extLst>
        </xdr:cNvPr>
        <xdr:cNvSpPr txBox="1"/>
      </xdr:nvSpPr>
      <xdr:spPr>
        <a:xfrm>
          <a:off x="8201025" y="6153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4010025</xdr:colOff>
      <xdr:row>21</xdr:row>
      <xdr:rowOff>66675</xdr:rowOff>
    </xdr:from>
    <xdr:to>
      <xdr:col>16</xdr:col>
      <xdr:colOff>4333875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000-000008000000}"/>
            </a:ext>
          </a:extLst>
        </xdr:cNvPr>
        <xdr:cNvSpPr txBox="1"/>
      </xdr:nvSpPr>
      <xdr:spPr>
        <a:xfrm>
          <a:off x="11963400" y="401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3352800</xdr:colOff>
      <xdr:row>43</xdr:row>
      <xdr:rowOff>190500</xdr:rowOff>
    </xdr:from>
    <xdr:to>
      <xdr:col>16</xdr:col>
      <xdr:colOff>3676650</xdr:colOff>
      <xdr:row>46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000-000009000000}"/>
            </a:ext>
          </a:extLst>
        </xdr:cNvPr>
        <xdr:cNvSpPr txBox="1"/>
      </xdr:nvSpPr>
      <xdr:spPr>
        <a:xfrm>
          <a:off x="11306175" y="9239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3771900</xdr:colOff>
      <xdr:row>41</xdr:row>
      <xdr:rowOff>152400</xdr:rowOff>
    </xdr:from>
    <xdr:to>
      <xdr:col>16</xdr:col>
      <xdr:colOff>4095750</xdr:colOff>
      <xdr:row>43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000-00000A000000}"/>
            </a:ext>
          </a:extLst>
        </xdr:cNvPr>
        <xdr:cNvSpPr txBox="1"/>
      </xdr:nvSpPr>
      <xdr:spPr>
        <a:xfrm>
          <a:off x="11725275" y="8724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49</xdr:row>
      <xdr:rowOff>95250</xdr:rowOff>
    </xdr:from>
    <xdr:to>
      <xdr:col>16</xdr:col>
      <xdr:colOff>542925</xdr:colOff>
      <xdr:row>51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000-00000B000000}"/>
            </a:ext>
          </a:extLst>
        </xdr:cNvPr>
        <xdr:cNvSpPr txBox="1"/>
      </xdr:nvSpPr>
      <xdr:spPr>
        <a:xfrm>
          <a:off x="8172450" y="10401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857250</xdr:colOff>
      <xdr:row>38</xdr:row>
      <xdr:rowOff>114300</xdr:rowOff>
    </xdr:from>
    <xdr:to>
      <xdr:col>16</xdr:col>
      <xdr:colOff>1181100</xdr:colOff>
      <xdr:row>40</xdr:row>
      <xdr:rowOff>139790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000-00000C000000}"/>
            </a:ext>
          </a:extLst>
        </xdr:cNvPr>
        <xdr:cNvSpPr txBox="1"/>
      </xdr:nvSpPr>
      <xdr:spPr>
        <a:xfrm>
          <a:off x="8810625" y="7972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6124575</xdr:colOff>
      <xdr:row>57</xdr:row>
      <xdr:rowOff>85725</xdr:rowOff>
    </xdr:from>
    <xdr:to>
      <xdr:col>16</xdr:col>
      <xdr:colOff>6429375</xdr:colOff>
      <xdr:row>59</xdr:row>
      <xdr:rowOff>168365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000-00000D000000}"/>
            </a:ext>
          </a:extLst>
        </xdr:cNvPr>
        <xdr:cNvSpPr txBox="1"/>
      </xdr:nvSpPr>
      <xdr:spPr>
        <a:xfrm>
          <a:off x="14077950" y="12068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85725</xdr:colOff>
      <xdr:row>3</xdr:row>
      <xdr:rowOff>152400</xdr:rowOff>
    </xdr:from>
    <xdr:to>
      <xdr:col>15</xdr:col>
      <xdr:colOff>4867275</xdr:colOff>
      <xdr:row>22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104900"/>
          <a:ext cx="47815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495300</xdr:colOff>
      <xdr:row>23</xdr:row>
      <xdr:rowOff>76200</xdr:rowOff>
    </xdr:from>
    <xdr:to>
      <xdr:col>15</xdr:col>
      <xdr:colOff>6303300</xdr:colOff>
      <xdr:row>42</xdr:row>
      <xdr:rowOff>98325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076700"/>
          <a:ext cx="5808000" cy="4356000"/>
        </a:xfrm>
        <a:prstGeom prst="rect">
          <a:avLst/>
        </a:prstGeom>
      </xdr:spPr>
    </xdr:pic>
    <xdr:clientData/>
  </xdr:twoCellAnchor>
  <xdr:twoCellAnchor>
    <xdr:from>
      <xdr:col>15</xdr:col>
      <xdr:colOff>4057650</xdr:colOff>
      <xdr:row>41</xdr:row>
      <xdr:rowOff>200025</xdr:rowOff>
    </xdr:from>
    <xdr:to>
      <xdr:col>15</xdr:col>
      <xdr:colOff>4362450</xdr:colOff>
      <xdr:row>43</xdr:row>
      <xdr:rowOff>225515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100-000005000000}"/>
            </a:ext>
          </a:extLst>
        </xdr:cNvPr>
        <xdr:cNvSpPr txBox="1"/>
      </xdr:nvSpPr>
      <xdr:spPr>
        <a:xfrm>
          <a:off x="12058650" y="8296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523875</xdr:colOff>
      <xdr:row>68</xdr:row>
      <xdr:rowOff>57150</xdr:rowOff>
    </xdr:from>
    <xdr:to>
      <xdr:col>1</xdr:col>
      <xdr:colOff>828675</xdr:colOff>
      <xdr:row>70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100-000006000000}"/>
            </a:ext>
          </a:extLst>
        </xdr:cNvPr>
        <xdr:cNvSpPr txBox="1"/>
      </xdr:nvSpPr>
      <xdr:spPr>
        <a:xfrm>
          <a:off x="1476375" y="1401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6191250</xdr:colOff>
      <xdr:row>28</xdr:row>
      <xdr:rowOff>209550</xdr:rowOff>
    </xdr:from>
    <xdr:to>
      <xdr:col>15</xdr:col>
      <xdr:colOff>6515100</xdr:colOff>
      <xdr:row>31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100-000007000000}"/>
            </a:ext>
          </a:extLst>
        </xdr:cNvPr>
        <xdr:cNvSpPr txBox="1"/>
      </xdr:nvSpPr>
      <xdr:spPr>
        <a:xfrm>
          <a:off x="14192250" y="5353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4343400</xdr:colOff>
      <xdr:row>24</xdr:row>
      <xdr:rowOff>104775</xdr:rowOff>
    </xdr:from>
    <xdr:to>
      <xdr:col>15</xdr:col>
      <xdr:colOff>4667250</xdr:colOff>
      <xdr:row>26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100-000008000000}"/>
            </a:ext>
          </a:extLst>
        </xdr:cNvPr>
        <xdr:cNvSpPr txBox="1"/>
      </xdr:nvSpPr>
      <xdr:spPr>
        <a:xfrm>
          <a:off x="12344400" y="4200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6181725</xdr:colOff>
      <xdr:row>37</xdr:row>
      <xdr:rowOff>123825</xdr:rowOff>
    </xdr:from>
    <xdr:to>
      <xdr:col>15</xdr:col>
      <xdr:colOff>6505575</xdr:colOff>
      <xdr:row>39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100-000009000000}"/>
            </a:ext>
          </a:extLst>
        </xdr:cNvPr>
        <xdr:cNvSpPr txBox="1"/>
      </xdr:nvSpPr>
      <xdr:spPr>
        <a:xfrm>
          <a:off x="14182725" y="7267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2457450</xdr:colOff>
      <xdr:row>35</xdr:row>
      <xdr:rowOff>190500</xdr:rowOff>
    </xdr:from>
    <xdr:to>
      <xdr:col>15</xdr:col>
      <xdr:colOff>2781300</xdr:colOff>
      <xdr:row>37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100-00000A000000}"/>
            </a:ext>
          </a:extLst>
        </xdr:cNvPr>
        <xdr:cNvSpPr txBox="1"/>
      </xdr:nvSpPr>
      <xdr:spPr>
        <a:xfrm>
          <a:off x="10458450" y="6858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0</xdr:colOff>
      <xdr:row>60</xdr:row>
      <xdr:rowOff>57150</xdr:rowOff>
    </xdr:from>
    <xdr:to>
      <xdr:col>1</xdr:col>
      <xdr:colOff>323850</xdr:colOff>
      <xdr:row>62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100-00000B000000}"/>
            </a:ext>
          </a:extLst>
        </xdr:cNvPr>
        <xdr:cNvSpPr txBox="1"/>
      </xdr:nvSpPr>
      <xdr:spPr>
        <a:xfrm>
          <a:off x="952500" y="12334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2295525</xdr:colOff>
      <xdr:row>31</xdr:row>
      <xdr:rowOff>123825</xdr:rowOff>
    </xdr:from>
    <xdr:to>
      <xdr:col>15</xdr:col>
      <xdr:colOff>2619375</xdr:colOff>
      <xdr:row>33</xdr:row>
      <xdr:rowOff>149315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100-00000C000000}"/>
            </a:ext>
          </a:extLst>
        </xdr:cNvPr>
        <xdr:cNvSpPr txBox="1"/>
      </xdr:nvSpPr>
      <xdr:spPr>
        <a:xfrm>
          <a:off x="10296525" y="5838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523875</xdr:colOff>
      <xdr:row>68</xdr:row>
      <xdr:rowOff>47625</xdr:rowOff>
    </xdr:from>
    <xdr:to>
      <xdr:col>14</xdr:col>
      <xdr:colOff>161925</xdr:colOff>
      <xdr:row>70</xdr:row>
      <xdr:rowOff>130265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100-00000D000000}"/>
            </a:ext>
          </a:extLst>
        </xdr:cNvPr>
        <xdr:cNvSpPr txBox="1"/>
      </xdr:nvSpPr>
      <xdr:spPr>
        <a:xfrm>
          <a:off x="6858000" y="1400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2076450</xdr:colOff>
      <xdr:row>24</xdr:row>
      <xdr:rowOff>409575</xdr:rowOff>
    </xdr:from>
    <xdr:to>
      <xdr:col>15</xdr:col>
      <xdr:colOff>2495550</xdr:colOff>
      <xdr:row>27</xdr:row>
      <xdr:rowOff>101690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100-00000E000000}"/>
            </a:ext>
          </a:extLst>
        </xdr:cNvPr>
        <xdr:cNvSpPr txBox="1"/>
      </xdr:nvSpPr>
      <xdr:spPr>
        <a:xfrm>
          <a:off x="10077450" y="450532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17</xdr:col>
      <xdr:colOff>38101</xdr:colOff>
      <xdr:row>3</xdr:row>
      <xdr:rowOff>0</xdr:rowOff>
    </xdr:from>
    <xdr:to>
      <xdr:col>17</xdr:col>
      <xdr:colOff>6000751</xdr:colOff>
      <xdr:row>46</xdr:row>
      <xdr:rowOff>86175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7200-00000D000000}"/>
            </a:ext>
          </a:extLst>
        </xdr:cNvPr>
        <xdr:cNvGrpSpPr/>
      </xdr:nvGrpSpPr>
      <xdr:grpSpPr>
        <a:xfrm>
          <a:off x="11325226" y="952500"/>
          <a:ext cx="5962650" cy="8811075"/>
          <a:chOff x="10848976" y="952500"/>
          <a:chExt cx="5962650" cy="8811075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72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727"/>
          <a:stretch/>
        </xdr:blipFill>
        <xdr:spPr>
          <a:xfrm>
            <a:off x="10848976" y="952500"/>
            <a:ext cx="5962650" cy="2857500"/>
          </a:xfrm>
          <a:prstGeom prst="rect">
            <a:avLst/>
          </a:prstGeom>
        </xdr:spPr>
      </xdr:pic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7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68025" y="4219575"/>
            <a:ext cx="5823008" cy="5544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200-000005000000}"/>
              </a:ext>
            </a:extLst>
          </xdr:cNvPr>
          <xdr:cNvSpPr txBox="1"/>
        </xdr:nvSpPr>
        <xdr:spPr>
          <a:xfrm>
            <a:off x="13582650" y="4029075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200-000006000000}"/>
              </a:ext>
            </a:extLst>
          </xdr:cNvPr>
          <xdr:cNvSpPr txBox="1"/>
        </xdr:nvSpPr>
        <xdr:spPr>
          <a:xfrm>
            <a:off x="15297150" y="6734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200-000007000000}"/>
              </a:ext>
            </a:extLst>
          </xdr:cNvPr>
          <xdr:cNvSpPr txBox="1"/>
        </xdr:nvSpPr>
        <xdr:spPr>
          <a:xfrm>
            <a:off x="14506575" y="9105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200-000008000000}"/>
              </a:ext>
            </a:extLst>
          </xdr:cNvPr>
          <xdr:cNvSpPr txBox="1"/>
        </xdr:nvSpPr>
        <xdr:spPr>
          <a:xfrm>
            <a:off x="16583025" y="4600575"/>
            <a:ext cx="2286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7200-000009000000}"/>
              </a:ext>
            </a:extLst>
          </xdr:cNvPr>
          <xdr:cNvSpPr txBox="1"/>
        </xdr:nvSpPr>
        <xdr:spPr>
          <a:xfrm>
            <a:off x="15335250" y="446722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200-00000A000000}"/>
              </a:ext>
            </a:extLst>
          </xdr:cNvPr>
          <xdr:cNvSpPr txBox="1"/>
        </xdr:nvSpPr>
        <xdr:spPr>
          <a:xfrm>
            <a:off x="16449675" y="51720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200-00000B000000}"/>
              </a:ext>
            </a:extLst>
          </xdr:cNvPr>
          <xdr:cNvSpPr txBox="1"/>
        </xdr:nvSpPr>
        <xdr:spPr>
          <a:xfrm>
            <a:off x="109251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200-00000C000000}"/>
              </a:ext>
            </a:extLst>
          </xdr:cNvPr>
          <xdr:cNvSpPr txBox="1"/>
        </xdr:nvSpPr>
        <xdr:spPr>
          <a:xfrm>
            <a:off x="115728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152400</xdr:rowOff>
    </xdr:from>
    <xdr:to>
      <xdr:col>12</xdr:col>
      <xdr:colOff>7181850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1104900"/>
          <a:ext cx="71247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260505</xdr:colOff>
      <xdr:row>23</xdr:row>
      <xdr:rowOff>91920</xdr:rowOff>
    </xdr:from>
    <xdr:to>
      <xdr:col>12</xdr:col>
      <xdr:colOff>8288505</xdr:colOff>
      <xdr:row>26</xdr:row>
      <xdr:rowOff>182730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944350" y="695325"/>
          <a:ext cx="662310" cy="8028000"/>
        </a:xfrm>
        <a:prstGeom prst="rect">
          <a:avLst/>
        </a:prstGeom>
      </xdr:spPr>
    </xdr:pic>
    <xdr:clientData/>
  </xdr:twoCellAnchor>
  <xdr:twoCellAnchor>
    <xdr:from>
      <xdr:col>12</xdr:col>
      <xdr:colOff>4524375</xdr:colOff>
      <xdr:row>26</xdr:row>
      <xdr:rowOff>47625</xdr:rowOff>
    </xdr:from>
    <xdr:to>
      <xdr:col>12</xdr:col>
      <xdr:colOff>4848225</xdr:colOff>
      <xdr:row>28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300-000006000000}"/>
            </a:ext>
          </a:extLst>
        </xdr:cNvPr>
        <xdr:cNvSpPr txBox="1"/>
      </xdr:nvSpPr>
      <xdr:spPr>
        <a:xfrm>
          <a:off x="12525375" y="4905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47625</xdr:colOff>
      <xdr:row>24</xdr:row>
      <xdr:rowOff>47625</xdr:rowOff>
    </xdr:from>
    <xdr:to>
      <xdr:col>12</xdr:col>
      <xdr:colOff>371475</xdr:colOff>
      <xdr:row>26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300-000007000000}"/>
            </a:ext>
          </a:extLst>
        </xdr:cNvPr>
        <xdr:cNvSpPr txBox="1"/>
      </xdr:nvSpPr>
      <xdr:spPr>
        <a:xfrm>
          <a:off x="8048625" y="4429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8077200</xdr:colOff>
      <xdr:row>24</xdr:row>
      <xdr:rowOff>38100</xdr:rowOff>
    </xdr:from>
    <xdr:to>
      <xdr:col>12</xdr:col>
      <xdr:colOff>8401050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300-00000A000000}"/>
            </a:ext>
          </a:extLst>
        </xdr:cNvPr>
        <xdr:cNvSpPr txBox="1"/>
      </xdr:nvSpPr>
      <xdr:spPr>
        <a:xfrm>
          <a:off x="1607820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752475</xdr:colOff>
      <xdr:row>24</xdr:row>
      <xdr:rowOff>28575</xdr:rowOff>
    </xdr:from>
    <xdr:to>
      <xdr:col>12</xdr:col>
      <xdr:colOff>1171575</xdr:colOff>
      <xdr:row>26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300-00000B000000}"/>
            </a:ext>
          </a:extLst>
        </xdr:cNvPr>
        <xdr:cNvSpPr txBox="1"/>
      </xdr:nvSpPr>
      <xdr:spPr>
        <a:xfrm>
          <a:off x="8753475" y="441007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3</xdr:row>
      <xdr:rowOff>123825</xdr:rowOff>
    </xdr:from>
    <xdr:to>
      <xdr:col>15</xdr:col>
      <xdr:colOff>3448050</xdr:colOff>
      <xdr:row>16</xdr:row>
      <xdr:rowOff>219075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076325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104775</xdr:colOff>
      <xdr:row>17</xdr:row>
      <xdr:rowOff>66675</xdr:rowOff>
    </xdr:from>
    <xdr:to>
      <xdr:col>15</xdr:col>
      <xdr:colOff>5474417</xdr:colOff>
      <xdr:row>32</xdr:row>
      <xdr:rowOff>94800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019550"/>
          <a:ext cx="5369642" cy="3600000"/>
        </a:xfrm>
        <a:prstGeom prst="rect">
          <a:avLst/>
        </a:prstGeom>
      </xdr:spPr>
    </xdr:pic>
    <xdr:clientData/>
  </xdr:twoCellAnchor>
  <xdr:twoCellAnchor>
    <xdr:from>
      <xdr:col>15</xdr:col>
      <xdr:colOff>2419350</xdr:colOff>
      <xdr:row>23</xdr:row>
      <xdr:rowOff>180975</xdr:rowOff>
    </xdr:from>
    <xdr:to>
      <xdr:col>15</xdr:col>
      <xdr:colOff>2724150</xdr:colOff>
      <xdr:row>25</xdr:row>
      <xdr:rowOff>206465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400-000005000000}"/>
            </a:ext>
          </a:extLst>
        </xdr:cNvPr>
        <xdr:cNvSpPr txBox="1"/>
      </xdr:nvSpPr>
      <xdr:spPr>
        <a:xfrm>
          <a:off x="11039475" y="5562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4191000</xdr:colOff>
      <xdr:row>30</xdr:row>
      <xdr:rowOff>9525</xdr:rowOff>
    </xdr:from>
    <xdr:to>
      <xdr:col>15</xdr:col>
      <xdr:colOff>4514850</xdr:colOff>
      <xdr:row>32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400-000006000000}"/>
            </a:ext>
          </a:extLst>
        </xdr:cNvPr>
        <xdr:cNvSpPr txBox="1"/>
      </xdr:nvSpPr>
      <xdr:spPr>
        <a:xfrm>
          <a:off x="12811125" y="7058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5362575</xdr:colOff>
      <xdr:row>28</xdr:row>
      <xdr:rowOff>219075</xdr:rowOff>
    </xdr:from>
    <xdr:to>
      <xdr:col>15</xdr:col>
      <xdr:colOff>5686425</xdr:colOff>
      <xdr:row>31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400-000007000000}"/>
            </a:ext>
          </a:extLst>
        </xdr:cNvPr>
        <xdr:cNvSpPr txBox="1"/>
      </xdr:nvSpPr>
      <xdr:spPr>
        <a:xfrm>
          <a:off x="13982700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2419350</xdr:colOff>
      <xdr:row>25</xdr:row>
      <xdr:rowOff>95250</xdr:rowOff>
    </xdr:from>
    <xdr:to>
      <xdr:col>15</xdr:col>
      <xdr:colOff>2743200</xdr:colOff>
      <xdr:row>27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400-000008000000}"/>
            </a:ext>
          </a:extLst>
        </xdr:cNvPr>
        <xdr:cNvSpPr txBox="1"/>
      </xdr:nvSpPr>
      <xdr:spPr>
        <a:xfrm>
          <a:off x="11039475" y="5953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5086350</xdr:colOff>
      <xdr:row>28</xdr:row>
      <xdr:rowOff>219075</xdr:rowOff>
    </xdr:from>
    <xdr:to>
      <xdr:col>15</xdr:col>
      <xdr:colOff>5410200</xdr:colOff>
      <xdr:row>31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400-000009000000}"/>
            </a:ext>
          </a:extLst>
        </xdr:cNvPr>
        <xdr:cNvSpPr txBox="1"/>
      </xdr:nvSpPr>
      <xdr:spPr>
        <a:xfrm>
          <a:off x="13706475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4886325</xdr:colOff>
      <xdr:row>21</xdr:row>
      <xdr:rowOff>161925</xdr:rowOff>
    </xdr:from>
    <xdr:to>
      <xdr:col>15</xdr:col>
      <xdr:colOff>5210175</xdr:colOff>
      <xdr:row>23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400-00000A000000}"/>
            </a:ext>
          </a:extLst>
        </xdr:cNvPr>
        <xdr:cNvSpPr txBox="1"/>
      </xdr:nvSpPr>
      <xdr:spPr>
        <a:xfrm>
          <a:off x="13506450" y="5067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</xdr:row>
      <xdr:rowOff>133350</xdr:rowOff>
    </xdr:from>
    <xdr:to>
      <xdr:col>14</xdr:col>
      <xdr:colOff>4105275</xdr:colOff>
      <xdr:row>18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085850"/>
          <a:ext cx="4038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266706</xdr:colOff>
      <xdr:row>19</xdr:row>
      <xdr:rowOff>85725</xdr:rowOff>
    </xdr:from>
    <xdr:to>
      <xdr:col>14</xdr:col>
      <xdr:colOff>5292181</xdr:colOff>
      <xdr:row>30</xdr:row>
      <xdr:rowOff>129225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81" y="4038600"/>
          <a:ext cx="5025475" cy="2520000"/>
        </a:xfrm>
        <a:prstGeom prst="rect">
          <a:avLst/>
        </a:prstGeom>
      </xdr:spPr>
    </xdr:pic>
    <xdr:clientData/>
  </xdr:twoCellAnchor>
  <xdr:twoCellAnchor>
    <xdr:from>
      <xdr:col>14</xdr:col>
      <xdr:colOff>1676400</xdr:colOff>
      <xdr:row>29</xdr:row>
      <xdr:rowOff>228600</xdr:rowOff>
    </xdr:from>
    <xdr:to>
      <xdr:col>14</xdr:col>
      <xdr:colOff>1981200</xdr:colOff>
      <xdr:row>32</xdr:row>
      <xdr:rowOff>15965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500-000005000000}"/>
            </a:ext>
          </a:extLst>
        </xdr:cNvPr>
        <xdr:cNvSpPr txBox="1"/>
      </xdr:nvSpPr>
      <xdr:spPr>
        <a:xfrm>
          <a:off x="9629775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24</xdr:row>
      <xdr:rowOff>200025</xdr:rowOff>
    </xdr:from>
    <xdr:to>
      <xdr:col>14</xdr:col>
      <xdr:colOff>4857750</xdr:colOff>
      <xdr:row>26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500-000007000000}"/>
            </a:ext>
          </a:extLst>
        </xdr:cNvPr>
        <xdr:cNvSpPr txBox="1"/>
      </xdr:nvSpPr>
      <xdr:spPr>
        <a:xfrm>
          <a:off x="12487275" y="5200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504825</xdr:colOff>
      <xdr:row>23</xdr:row>
      <xdr:rowOff>123825</xdr:rowOff>
    </xdr:from>
    <xdr:to>
      <xdr:col>14</xdr:col>
      <xdr:colOff>828675</xdr:colOff>
      <xdr:row>25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500-000008000000}"/>
            </a:ext>
          </a:extLst>
        </xdr:cNvPr>
        <xdr:cNvSpPr txBox="1"/>
      </xdr:nvSpPr>
      <xdr:spPr>
        <a:xfrm>
          <a:off x="8458200" y="4886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5191125</xdr:colOff>
      <xdr:row>23</xdr:row>
      <xdr:rowOff>133350</xdr:rowOff>
    </xdr:from>
    <xdr:to>
      <xdr:col>14</xdr:col>
      <xdr:colOff>5514975</xdr:colOff>
      <xdr:row>25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500-000009000000}"/>
            </a:ext>
          </a:extLst>
        </xdr:cNvPr>
        <xdr:cNvSpPr txBox="1"/>
      </xdr:nvSpPr>
      <xdr:spPr>
        <a:xfrm>
          <a:off x="13144500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3714750</xdr:colOff>
      <xdr:row>28</xdr:row>
      <xdr:rowOff>152400</xdr:rowOff>
    </xdr:from>
    <xdr:to>
      <xdr:col>14</xdr:col>
      <xdr:colOff>4038600</xdr:colOff>
      <xdr:row>30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500-00000A000000}"/>
            </a:ext>
          </a:extLst>
        </xdr:cNvPr>
        <xdr:cNvSpPr txBox="1"/>
      </xdr:nvSpPr>
      <xdr:spPr>
        <a:xfrm>
          <a:off x="11668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180975</xdr:colOff>
      <xdr:row>23</xdr:row>
      <xdr:rowOff>123825</xdr:rowOff>
    </xdr:from>
    <xdr:to>
      <xdr:col>14</xdr:col>
      <xdr:colOff>485775</xdr:colOff>
      <xdr:row>25</xdr:row>
      <xdr:rowOff>149315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500-00000B000000}"/>
            </a:ext>
          </a:extLst>
        </xdr:cNvPr>
        <xdr:cNvSpPr txBox="1"/>
      </xdr:nvSpPr>
      <xdr:spPr>
        <a:xfrm>
          <a:off x="81343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1685925</xdr:colOff>
      <xdr:row>28</xdr:row>
      <xdr:rowOff>152400</xdr:rowOff>
    </xdr:from>
    <xdr:to>
      <xdr:col>14</xdr:col>
      <xdr:colOff>2009775</xdr:colOff>
      <xdr:row>30</xdr:row>
      <xdr:rowOff>177890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500-00000C000000}"/>
            </a:ext>
          </a:extLst>
        </xdr:cNvPr>
        <xdr:cNvSpPr txBox="1"/>
      </xdr:nvSpPr>
      <xdr:spPr>
        <a:xfrm>
          <a:off x="9639300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</xdr:row>
      <xdr:rowOff>76200</xdr:rowOff>
    </xdr:from>
    <xdr:to>
      <xdr:col>14</xdr:col>
      <xdr:colOff>6248400</xdr:colOff>
      <xdr:row>17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7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028700"/>
          <a:ext cx="61912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228601</xdr:colOff>
      <xdr:row>18</xdr:row>
      <xdr:rowOff>0</xdr:rowOff>
    </xdr:from>
    <xdr:to>
      <xdr:col>14</xdr:col>
      <xdr:colOff>6120830</xdr:colOff>
      <xdr:row>41</xdr:row>
      <xdr:rowOff>66000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7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1" y="4000500"/>
          <a:ext cx="5892229" cy="540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66675</xdr:rowOff>
    </xdr:from>
    <xdr:to>
      <xdr:col>14</xdr:col>
      <xdr:colOff>5772150</xdr:colOff>
      <xdr:row>32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600-000007000000}"/>
            </a:ext>
          </a:extLst>
        </xdr:cNvPr>
        <xdr:cNvSpPr txBox="1"/>
      </xdr:nvSpPr>
      <xdr:spPr>
        <a:xfrm>
          <a:off x="14782800" y="692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2552700</xdr:colOff>
      <xdr:row>40</xdr:row>
      <xdr:rowOff>123825</xdr:rowOff>
    </xdr:from>
    <xdr:to>
      <xdr:col>14</xdr:col>
      <xdr:colOff>2876550</xdr:colOff>
      <xdr:row>42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600-000008000000}"/>
            </a:ext>
          </a:extLst>
        </xdr:cNvPr>
        <xdr:cNvSpPr txBox="1"/>
      </xdr:nvSpPr>
      <xdr:spPr>
        <a:xfrm>
          <a:off x="11887200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2857500</xdr:colOff>
      <xdr:row>26</xdr:row>
      <xdr:rowOff>9525</xdr:rowOff>
    </xdr:from>
    <xdr:to>
      <xdr:col>14</xdr:col>
      <xdr:colOff>3181350</xdr:colOff>
      <xdr:row>28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600-000009000000}"/>
            </a:ext>
          </a:extLst>
        </xdr:cNvPr>
        <xdr:cNvSpPr txBox="1"/>
      </xdr:nvSpPr>
      <xdr:spPr>
        <a:xfrm>
          <a:off x="12192000" y="5915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5133975</xdr:colOff>
      <xdr:row>39</xdr:row>
      <xdr:rowOff>133350</xdr:rowOff>
    </xdr:from>
    <xdr:to>
      <xdr:col>14</xdr:col>
      <xdr:colOff>5457825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600-00000A000000}"/>
            </a:ext>
          </a:extLst>
        </xdr:cNvPr>
        <xdr:cNvSpPr txBox="1"/>
      </xdr:nvSpPr>
      <xdr:spPr>
        <a:xfrm>
          <a:off x="14468475" y="904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133350</xdr:colOff>
      <xdr:row>28</xdr:row>
      <xdr:rowOff>38100</xdr:rowOff>
    </xdr:from>
    <xdr:to>
      <xdr:col>14</xdr:col>
      <xdr:colOff>438150</xdr:colOff>
      <xdr:row>30</xdr:row>
      <xdr:rowOff>63590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600-00000B000000}"/>
            </a:ext>
          </a:extLst>
        </xdr:cNvPr>
        <xdr:cNvSpPr txBox="1"/>
      </xdr:nvSpPr>
      <xdr:spPr>
        <a:xfrm>
          <a:off x="9467850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2847975</xdr:colOff>
      <xdr:row>19</xdr:row>
      <xdr:rowOff>142875</xdr:rowOff>
    </xdr:from>
    <xdr:to>
      <xdr:col>14</xdr:col>
      <xdr:colOff>3171825</xdr:colOff>
      <xdr:row>21</xdr:row>
      <xdr:rowOff>168365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600-00000C000000}"/>
            </a:ext>
          </a:extLst>
        </xdr:cNvPr>
        <xdr:cNvSpPr txBox="1"/>
      </xdr:nvSpPr>
      <xdr:spPr>
        <a:xfrm>
          <a:off x="12182475" y="4381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1000125</xdr:colOff>
      <xdr:row>36</xdr:row>
      <xdr:rowOff>104775</xdr:rowOff>
    </xdr:from>
    <xdr:to>
      <xdr:col>14</xdr:col>
      <xdr:colOff>1323975</xdr:colOff>
      <xdr:row>38</xdr:row>
      <xdr:rowOff>187415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600-00000D000000}"/>
            </a:ext>
          </a:extLst>
        </xdr:cNvPr>
        <xdr:cNvSpPr txBox="1"/>
      </xdr:nvSpPr>
      <xdr:spPr>
        <a:xfrm>
          <a:off x="10334625" y="8391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2895600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" r="1"/>
        <a:stretch/>
      </xdr:blipFill>
      <xdr:spPr>
        <a:xfrm>
          <a:off x="7362825" y="952500"/>
          <a:ext cx="281940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3086100</xdr:colOff>
      <xdr:row>2</xdr:row>
      <xdr:rowOff>276225</xdr:rowOff>
    </xdr:from>
    <xdr:to>
      <xdr:col>11</xdr:col>
      <xdr:colOff>5228580</xdr:colOff>
      <xdr:row>17</xdr:row>
      <xdr:rowOff>215100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942975"/>
          <a:ext cx="2142480" cy="2844000"/>
        </a:xfrm>
        <a:prstGeom prst="rect">
          <a:avLst/>
        </a:prstGeom>
      </xdr:spPr>
    </xdr:pic>
    <xdr:clientData/>
  </xdr:twoCellAnchor>
  <xdr:twoCellAnchor>
    <xdr:from>
      <xdr:col>11</xdr:col>
      <xdr:colOff>4933950</xdr:colOff>
      <xdr:row>11</xdr:row>
      <xdr:rowOff>19050</xdr:rowOff>
    </xdr:from>
    <xdr:to>
      <xdr:col>12</xdr:col>
      <xdr:colOff>41164</xdr:colOff>
      <xdr:row>13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2220575" y="22098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4457700</xdr:colOff>
      <xdr:row>16</xdr:row>
      <xdr:rowOff>123825</xdr:rowOff>
    </xdr:from>
    <xdr:to>
      <xdr:col>11</xdr:col>
      <xdr:colOff>4841764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1744325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</xdr:colOff>
      <xdr:row>2</xdr:row>
      <xdr:rowOff>290395</xdr:rowOff>
    </xdr:from>
    <xdr:to>
      <xdr:col>20</xdr:col>
      <xdr:colOff>4080220</xdr:colOff>
      <xdr:row>23</xdr:row>
      <xdr:rowOff>118517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687" y="952499"/>
          <a:ext cx="4023070" cy="4428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4048125</xdr:colOff>
      <xdr:row>3</xdr:row>
      <xdr:rowOff>152400</xdr:rowOff>
    </xdr:from>
    <xdr:to>
      <xdr:col>20</xdr:col>
      <xdr:colOff>7322343</xdr:colOff>
      <xdr:row>49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875" y="1104900"/>
          <a:ext cx="3274218" cy="10058400"/>
        </a:xfrm>
        <a:prstGeom prst="rect">
          <a:avLst/>
        </a:prstGeom>
      </xdr:spPr>
    </xdr:pic>
    <xdr:clientData/>
  </xdr:twoCellAnchor>
  <xdr:twoCellAnchor>
    <xdr:from>
      <xdr:col>20</xdr:col>
      <xdr:colOff>3990975</xdr:colOff>
      <xdr:row>42</xdr:row>
      <xdr:rowOff>66675</xdr:rowOff>
    </xdr:from>
    <xdr:to>
      <xdr:col>20</xdr:col>
      <xdr:colOff>4314825</xdr:colOff>
      <xdr:row>44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700-000005000000}"/>
            </a:ext>
          </a:extLst>
        </xdr:cNvPr>
        <xdr:cNvSpPr txBox="1"/>
      </xdr:nvSpPr>
      <xdr:spPr>
        <a:xfrm>
          <a:off x="12658725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7229475</xdr:colOff>
      <xdr:row>42</xdr:row>
      <xdr:rowOff>76200</xdr:rowOff>
    </xdr:from>
    <xdr:to>
      <xdr:col>20</xdr:col>
      <xdr:colOff>7553325</xdr:colOff>
      <xdr:row>44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700-000006000000}"/>
            </a:ext>
          </a:extLst>
        </xdr:cNvPr>
        <xdr:cNvSpPr txBox="1"/>
      </xdr:nvSpPr>
      <xdr:spPr>
        <a:xfrm>
          <a:off x="15897225" y="9620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6657975</xdr:colOff>
      <xdr:row>46</xdr:row>
      <xdr:rowOff>38100</xdr:rowOff>
    </xdr:from>
    <xdr:to>
      <xdr:col>20</xdr:col>
      <xdr:colOff>6981825</xdr:colOff>
      <xdr:row>48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700-000007000000}"/>
            </a:ext>
          </a:extLst>
        </xdr:cNvPr>
        <xdr:cNvSpPr txBox="1"/>
      </xdr:nvSpPr>
      <xdr:spPr>
        <a:xfrm>
          <a:off x="15325725" y="10420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7229475</xdr:colOff>
      <xdr:row>32</xdr:row>
      <xdr:rowOff>76200</xdr:rowOff>
    </xdr:from>
    <xdr:to>
      <xdr:col>20</xdr:col>
      <xdr:colOff>7553325</xdr:colOff>
      <xdr:row>34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700-000008000000}"/>
            </a:ext>
          </a:extLst>
        </xdr:cNvPr>
        <xdr:cNvSpPr txBox="1"/>
      </xdr:nvSpPr>
      <xdr:spPr>
        <a:xfrm>
          <a:off x="15897225" y="7410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5562600</xdr:colOff>
      <xdr:row>49</xdr:row>
      <xdr:rowOff>38100</xdr:rowOff>
    </xdr:from>
    <xdr:to>
      <xdr:col>20</xdr:col>
      <xdr:colOff>5867400</xdr:colOff>
      <xdr:row>51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700-000009000000}"/>
            </a:ext>
          </a:extLst>
        </xdr:cNvPr>
        <xdr:cNvSpPr txBox="1"/>
      </xdr:nvSpPr>
      <xdr:spPr>
        <a:xfrm>
          <a:off x="14230350" y="11049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4191000</xdr:colOff>
      <xdr:row>42</xdr:row>
      <xdr:rowOff>66675</xdr:rowOff>
    </xdr:from>
    <xdr:to>
      <xdr:col>20</xdr:col>
      <xdr:colOff>4514850</xdr:colOff>
      <xdr:row>44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700-00000A000000}"/>
            </a:ext>
          </a:extLst>
        </xdr:cNvPr>
        <xdr:cNvSpPr txBox="1"/>
      </xdr:nvSpPr>
      <xdr:spPr>
        <a:xfrm>
          <a:off x="12858750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6238875</xdr:colOff>
      <xdr:row>40</xdr:row>
      <xdr:rowOff>123825</xdr:rowOff>
    </xdr:from>
    <xdr:to>
      <xdr:col>20</xdr:col>
      <xdr:colOff>6562725</xdr:colOff>
      <xdr:row>42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700-00000B000000}"/>
            </a:ext>
          </a:extLst>
        </xdr:cNvPr>
        <xdr:cNvSpPr txBox="1"/>
      </xdr:nvSpPr>
      <xdr:spPr>
        <a:xfrm>
          <a:off x="14906625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4638675</xdr:colOff>
      <xdr:row>39</xdr:row>
      <xdr:rowOff>171450</xdr:rowOff>
    </xdr:from>
    <xdr:to>
      <xdr:col>20</xdr:col>
      <xdr:colOff>4962525</xdr:colOff>
      <xdr:row>42</xdr:row>
      <xdr:rowOff>44540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700-00000C000000}"/>
            </a:ext>
          </a:extLst>
        </xdr:cNvPr>
        <xdr:cNvSpPr txBox="1"/>
      </xdr:nvSpPr>
      <xdr:spPr>
        <a:xfrm>
          <a:off x="13306425" y="9086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5886450</xdr:colOff>
      <xdr:row>39</xdr:row>
      <xdr:rowOff>76200</xdr:rowOff>
    </xdr:from>
    <xdr:to>
      <xdr:col>20</xdr:col>
      <xdr:colOff>6210300</xdr:colOff>
      <xdr:row>41</xdr:row>
      <xdr:rowOff>158840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700-00000D000000}"/>
            </a:ext>
          </a:extLst>
        </xdr:cNvPr>
        <xdr:cNvSpPr txBox="1"/>
      </xdr:nvSpPr>
      <xdr:spPr>
        <a:xfrm>
          <a:off x="14554200" y="899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27</xdr:row>
      <xdr:rowOff>161925</xdr:rowOff>
    </xdr:from>
    <xdr:to>
      <xdr:col>20</xdr:col>
      <xdr:colOff>6943725</xdr:colOff>
      <xdr:row>29</xdr:row>
      <xdr:rowOff>187415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700-00000E000000}"/>
            </a:ext>
          </a:extLst>
        </xdr:cNvPr>
        <xdr:cNvSpPr txBox="1"/>
      </xdr:nvSpPr>
      <xdr:spPr>
        <a:xfrm>
          <a:off x="152876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15</xdr:row>
      <xdr:rowOff>19050</xdr:rowOff>
    </xdr:from>
    <xdr:to>
      <xdr:col>20</xdr:col>
      <xdr:colOff>6943725</xdr:colOff>
      <xdr:row>17</xdr:row>
      <xdr:rowOff>44540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700-00000F000000}"/>
            </a:ext>
          </a:extLst>
        </xdr:cNvPr>
        <xdr:cNvSpPr txBox="1"/>
      </xdr:nvSpPr>
      <xdr:spPr>
        <a:xfrm>
          <a:off x="15287625" y="3305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6610350</xdr:colOff>
      <xdr:row>3</xdr:row>
      <xdr:rowOff>266700</xdr:rowOff>
    </xdr:from>
    <xdr:to>
      <xdr:col>20</xdr:col>
      <xdr:colOff>6934200</xdr:colOff>
      <xdr:row>7</xdr:row>
      <xdr:rowOff>101690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700-000010000000}"/>
            </a:ext>
          </a:extLst>
        </xdr:cNvPr>
        <xdr:cNvSpPr txBox="1"/>
      </xdr:nvSpPr>
      <xdr:spPr>
        <a:xfrm>
          <a:off x="15278100" y="1219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3</xdr:row>
      <xdr:rowOff>171450</xdr:rowOff>
    </xdr:from>
    <xdr:to>
      <xdr:col>15</xdr:col>
      <xdr:colOff>4305300</xdr:colOff>
      <xdr:row>20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112395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7179104</xdr:colOff>
      <xdr:row>66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4048125"/>
          <a:ext cx="7179104" cy="10058400"/>
        </a:xfrm>
        <a:prstGeom prst="rect">
          <a:avLst/>
        </a:prstGeom>
      </xdr:spPr>
    </xdr:pic>
    <xdr:clientData/>
  </xdr:twoCellAnchor>
  <xdr:twoCellAnchor>
    <xdr:from>
      <xdr:col>14</xdr:col>
      <xdr:colOff>857250</xdr:colOff>
      <xdr:row>37</xdr:row>
      <xdr:rowOff>191197</xdr:rowOff>
    </xdr:from>
    <xdr:to>
      <xdr:col>15</xdr:col>
      <xdr:colOff>180975</xdr:colOff>
      <xdr:row>39</xdr:row>
      <xdr:rowOff>215758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800-000006000000}"/>
            </a:ext>
          </a:extLst>
        </xdr:cNvPr>
        <xdr:cNvSpPr txBox="1"/>
      </xdr:nvSpPr>
      <xdr:spPr>
        <a:xfrm>
          <a:off x="8620125" y="8049322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</xdr:colOff>
      <xdr:row>37</xdr:row>
      <xdr:rowOff>113138</xdr:rowOff>
    </xdr:from>
    <xdr:to>
      <xdr:col>15</xdr:col>
      <xdr:colOff>657225</xdr:colOff>
      <xdr:row>39</xdr:row>
      <xdr:rowOff>137699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800-000007000000}"/>
            </a:ext>
          </a:extLst>
        </xdr:cNvPr>
        <xdr:cNvSpPr txBox="1"/>
      </xdr:nvSpPr>
      <xdr:spPr>
        <a:xfrm>
          <a:off x="9096375" y="7971263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3771900</xdr:colOff>
      <xdr:row>55</xdr:row>
      <xdr:rowOff>178420</xdr:rowOff>
    </xdr:from>
    <xdr:to>
      <xdr:col>15</xdr:col>
      <xdr:colOff>4076700</xdr:colOff>
      <xdr:row>58</xdr:row>
      <xdr:rowOff>50580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800-000009000000}"/>
            </a:ext>
          </a:extLst>
        </xdr:cNvPr>
        <xdr:cNvSpPr txBox="1"/>
      </xdr:nvSpPr>
      <xdr:spPr>
        <a:xfrm>
          <a:off x="12534900" y="11979895"/>
          <a:ext cx="304800" cy="5008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3228975</xdr:colOff>
      <xdr:row>44</xdr:row>
      <xdr:rowOff>77826</xdr:rowOff>
    </xdr:from>
    <xdr:to>
      <xdr:col>15</xdr:col>
      <xdr:colOff>3552825</xdr:colOff>
      <xdr:row>46</xdr:row>
      <xdr:rowOff>159537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800-00000B000000}"/>
            </a:ext>
          </a:extLst>
        </xdr:cNvPr>
        <xdr:cNvSpPr txBox="1"/>
      </xdr:nvSpPr>
      <xdr:spPr>
        <a:xfrm>
          <a:off x="11991975" y="9574251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2838450</xdr:colOff>
      <xdr:row>47</xdr:row>
      <xdr:rowOff>135441</xdr:rowOff>
    </xdr:from>
    <xdr:to>
      <xdr:col>15</xdr:col>
      <xdr:colOff>3162300</xdr:colOff>
      <xdr:row>50</xdr:row>
      <xdr:rowOff>7602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800-00000D000000}"/>
            </a:ext>
          </a:extLst>
        </xdr:cNvPr>
        <xdr:cNvSpPr txBox="1"/>
      </xdr:nvSpPr>
      <xdr:spPr>
        <a:xfrm>
          <a:off x="11601450" y="10260516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1891209</xdr:colOff>
      <xdr:row>50</xdr:row>
      <xdr:rowOff>145978</xdr:rowOff>
    </xdr:from>
    <xdr:to>
      <xdr:col>15</xdr:col>
      <xdr:colOff>2404565</xdr:colOff>
      <xdr:row>54</xdr:row>
      <xdr:rowOff>98353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800-00000E000000}"/>
            </a:ext>
          </a:extLst>
        </xdr:cNvPr>
        <xdr:cNvSpPr txBox="1"/>
      </xdr:nvSpPr>
      <xdr:spPr>
        <a:xfrm rot="3051597">
          <a:off x="10515599" y="11038313"/>
          <a:ext cx="790575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4686797</xdr:colOff>
      <xdr:row>49</xdr:row>
      <xdr:rowOff>176296</xdr:rowOff>
    </xdr:from>
    <xdr:to>
      <xdr:col>15</xdr:col>
      <xdr:colOff>5200153</xdr:colOff>
      <xdr:row>52</xdr:row>
      <xdr:rowOff>195346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800-00000F000000}"/>
            </a:ext>
          </a:extLst>
        </xdr:cNvPr>
        <xdr:cNvSpPr txBox="1"/>
      </xdr:nvSpPr>
      <xdr:spPr>
        <a:xfrm rot="17911911">
          <a:off x="13382625" y="10787643"/>
          <a:ext cx="647700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7096125</xdr:colOff>
      <xdr:row>28</xdr:row>
      <xdr:rowOff>57150</xdr:rowOff>
    </xdr:from>
    <xdr:to>
      <xdr:col>15</xdr:col>
      <xdr:colOff>7419975</xdr:colOff>
      <xdr:row>30</xdr:row>
      <xdr:rowOff>89610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800-000010000000}"/>
            </a:ext>
          </a:extLst>
        </xdr:cNvPr>
        <xdr:cNvSpPr txBox="1"/>
      </xdr:nvSpPr>
      <xdr:spPr>
        <a:xfrm>
          <a:off x="15859125" y="5772150"/>
          <a:ext cx="323850" cy="50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15</xdr:col>
      <xdr:colOff>590550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6524625" cy="2857500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14</xdr:col>
      <xdr:colOff>28575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343525" cy="285750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14</xdr:col>
      <xdr:colOff>409575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123825</xdr:rowOff>
    </xdr:from>
    <xdr:to>
      <xdr:col>12</xdr:col>
      <xdr:colOff>3599250</xdr:colOff>
      <xdr:row>15</xdr:row>
      <xdr:rowOff>227700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076325"/>
          <a:ext cx="3504000" cy="262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4</xdr:row>
      <xdr:rowOff>85725</xdr:rowOff>
    </xdr:from>
    <xdr:to>
      <xdr:col>12</xdr:col>
      <xdr:colOff>5029200</xdr:colOff>
      <xdr:row>14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2839700" y="1323975"/>
          <a:ext cx="809625" cy="2028825"/>
        </a:xfrm>
        <a:prstGeom prst="rect">
          <a:avLst/>
        </a:prstGeom>
      </xdr:spPr>
    </xdr:pic>
    <xdr:clientData/>
  </xdr:twoCellAnchor>
  <xdr:twoCellAnchor>
    <xdr:from>
      <xdr:col>12</xdr:col>
      <xdr:colOff>4448175</xdr:colOff>
      <xdr:row>9</xdr:row>
      <xdr:rowOff>314325</xdr:rowOff>
    </xdr:from>
    <xdr:to>
      <xdr:col>12</xdr:col>
      <xdr:colOff>4822596</xdr:colOff>
      <xdr:row>12</xdr:row>
      <xdr:rowOff>602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C00-000005000000}"/>
            </a:ext>
          </a:extLst>
        </xdr:cNvPr>
        <xdr:cNvSpPr txBox="1"/>
      </xdr:nvSpPr>
      <xdr:spPr>
        <a:xfrm>
          <a:off x="13068300" y="226695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4041546</xdr:colOff>
      <xdr:row>6</xdr:row>
      <xdr:rowOff>37205</xdr:rowOff>
    </xdr:from>
    <xdr:to>
      <xdr:col>12</xdr:col>
      <xdr:colOff>4346346</xdr:colOff>
      <xdr:row>9</xdr:row>
      <xdr:rowOff>146999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C00-000006000000}"/>
            </a:ext>
          </a:extLst>
        </xdr:cNvPr>
        <xdr:cNvSpPr txBox="1"/>
      </xdr:nvSpPr>
      <xdr:spPr>
        <a:xfrm>
          <a:off x="12661671" y="1608830"/>
          <a:ext cx="304800" cy="490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4470171</xdr:colOff>
      <xdr:row>13</xdr:row>
      <xdr:rowOff>68586</xdr:rowOff>
    </xdr:from>
    <xdr:to>
      <xdr:col>12</xdr:col>
      <xdr:colOff>4794021</xdr:colOff>
      <xdr:row>15</xdr:row>
      <xdr:rowOff>86470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C00-000007000000}"/>
            </a:ext>
          </a:extLst>
        </xdr:cNvPr>
        <xdr:cNvSpPr txBox="1"/>
      </xdr:nvSpPr>
      <xdr:spPr>
        <a:xfrm>
          <a:off x="13090296" y="3068961"/>
          <a:ext cx="323850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3</xdr:row>
      <xdr:rowOff>76200</xdr:rowOff>
    </xdr:from>
    <xdr:to>
      <xdr:col>13</xdr:col>
      <xdr:colOff>1552575</xdr:colOff>
      <xdr:row>28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028700"/>
          <a:ext cx="1409700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2600325</xdr:colOff>
      <xdr:row>3</xdr:row>
      <xdr:rowOff>161925</xdr:rowOff>
    </xdr:from>
    <xdr:to>
      <xdr:col>13</xdr:col>
      <xdr:colOff>4083084</xdr:colOff>
      <xdr:row>30</xdr:row>
      <xdr:rowOff>113925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0450" y="1114425"/>
          <a:ext cx="1482759" cy="6048000"/>
        </a:xfrm>
        <a:prstGeom prst="rect">
          <a:avLst/>
        </a:prstGeom>
      </xdr:spPr>
    </xdr:pic>
    <xdr:clientData/>
  </xdr:twoCellAnchor>
  <xdr:twoCellAnchor>
    <xdr:from>
      <xdr:col>13</xdr:col>
      <xdr:colOff>2702154</xdr:colOff>
      <xdr:row>28</xdr:row>
      <xdr:rowOff>200920</xdr:rowOff>
    </xdr:from>
    <xdr:to>
      <xdr:col>13</xdr:col>
      <xdr:colOff>3076575</xdr:colOff>
      <xdr:row>30</xdr:row>
      <xdr:rowOff>220572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D00-000005000000}"/>
            </a:ext>
          </a:extLst>
        </xdr:cNvPr>
        <xdr:cNvSpPr txBox="1"/>
      </xdr:nvSpPr>
      <xdr:spPr>
        <a:xfrm>
          <a:off x="11322279" y="677317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2819400</xdr:colOff>
      <xdr:row>25</xdr:row>
      <xdr:rowOff>209550</xdr:rowOff>
    </xdr:from>
    <xdr:to>
      <xdr:col>13</xdr:col>
      <xdr:colOff>3124200</xdr:colOff>
      <xdr:row>27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D00-000006000000}"/>
            </a:ext>
          </a:extLst>
        </xdr:cNvPr>
        <xdr:cNvSpPr txBox="1"/>
      </xdr:nvSpPr>
      <xdr:spPr>
        <a:xfrm>
          <a:off x="11439525" y="606742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3724275</xdr:colOff>
      <xdr:row>14</xdr:row>
      <xdr:rowOff>69481</xdr:rowOff>
    </xdr:from>
    <xdr:to>
      <xdr:col>13</xdr:col>
      <xdr:colOff>3962400</xdr:colOff>
      <xdr:row>16</xdr:row>
      <xdr:rowOff>87365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D00-000007000000}"/>
            </a:ext>
          </a:extLst>
        </xdr:cNvPr>
        <xdr:cNvSpPr txBox="1"/>
      </xdr:nvSpPr>
      <xdr:spPr>
        <a:xfrm>
          <a:off x="12344400" y="3307981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3467100</xdr:colOff>
      <xdr:row>25</xdr:row>
      <xdr:rowOff>200025</xdr:rowOff>
    </xdr:from>
    <xdr:to>
      <xdr:col>13</xdr:col>
      <xdr:colOff>3771900</xdr:colOff>
      <xdr:row>27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D00-000008000000}"/>
            </a:ext>
          </a:extLst>
        </xdr:cNvPr>
        <xdr:cNvSpPr txBox="1"/>
      </xdr:nvSpPr>
      <xdr:spPr>
        <a:xfrm>
          <a:off x="12087225" y="6057900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3990975</xdr:colOff>
      <xdr:row>28</xdr:row>
      <xdr:rowOff>85725</xdr:rowOff>
    </xdr:from>
    <xdr:to>
      <xdr:col>13</xdr:col>
      <xdr:colOff>4295775</xdr:colOff>
      <xdr:row>29</xdr:row>
      <xdr:rowOff>142875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D00-000009000000}"/>
            </a:ext>
          </a:extLst>
        </xdr:cNvPr>
        <xdr:cNvSpPr txBox="1"/>
      </xdr:nvSpPr>
      <xdr:spPr>
        <a:xfrm>
          <a:off x="12611100" y="665797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1962150</xdr:colOff>
      <xdr:row>28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1914525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3609975</xdr:colOff>
      <xdr:row>3</xdr:row>
      <xdr:rowOff>9525</xdr:rowOff>
    </xdr:from>
    <xdr:to>
      <xdr:col>13</xdr:col>
      <xdr:colOff>7050361</xdr:colOff>
      <xdr:row>38</xdr:row>
      <xdr:rowOff>71400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962025"/>
          <a:ext cx="3440386" cy="7920000"/>
        </a:xfrm>
        <a:prstGeom prst="rect">
          <a:avLst/>
        </a:prstGeom>
      </xdr:spPr>
    </xdr:pic>
    <xdr:clientData/>
  </xdr:twoCellAnchor>
  <xdr:twoCellAnchor>
    <xdr:from>
      <xdr:col>13</xdr:col>
      <xdr:colOff>5229225</xdr:colOff>
      <xdr:row>29</xdr:row>
      <xdr:rowOff>179064</xdr:rowOff>
    </xdr:from>
    <xdr:to>
      <xdr:col>13</xdr:col>
      <xdr:colOff>5603646</xdr:colOff>
      <xdr:row>31</xdr:row>
      <xdr:rowOff>198716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E00-000005000000}"/>
            </a:ext>
          </a:extLst>
        </xdr:cNvPr>
        <xdr:cNvSpPr txBox="1"/>
      </xdr:nvSpPr>
      <xdr:spPr>
        <a:xfrm>
          <a:off x="13849350" y="6989439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5908446</xdr:colOff>
      <xdr:row>15</xdr:row>
      <xdr:rowOff>38100</xdr:rowOff>
    </xdr:from>
    <xdr:to>
      <xdr:col>13</xdr:col>
      <xdr:colOff>6146571</xdr:colOff>
      <xdr:row>17</xdr:row>
      <xdr:rowOff>55984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E00-000007000000}"/>
            </a:ext>
          </a:extLst>
        </xdr:cNvPr>
        <xdr:cNvSpPr txBox="1"/>
      </xdr:nvSpPr>
      <xdr:spPr>
        <a:xfrm>
          <a:off x="14528571" y="3514725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5060721</xdr:colOff>
      <xdr:row>2</xdr:row>
      <xdr:rowOff>130544</xdr:rowOff>
    </xdr:from>
    <xdr:to>
      <xdr:col>13</xdr:col>
      <xdr:colOff>5365521</xdr:colOff>
      <xdr:row>3</xdr:row>
      <xdr:rowOff>140069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E00-000008000000}"/>
            </a:ext>
          </a:extLst>
        </xdr:cNvPr>
        <xdr:cNvSpPr txBox="1"/>
      </xdr:nvSpPr>
      <xdr:spPr>
        <a:xfrm>
          <a:off x="13680846" y="797294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6956196</xdr:colOff>
      <xdr:row>36</xdr:row>
      <xdr:rowOff>168644</xdr:rowOff>
    </xdr:from>
    <xdr:to>
      <xdr:col>13</xdr:col>
      <xdr:colOff>7260996</xdr:colOff>
      <xdr:row>38</xdr:row>
      <xdr:rowOff>44819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E00-000009000000}"/>
            </a:ext>
          </a:extLst>
        </xdr:cNvPr>
        <xdr:cNvSpPr txBox="1"/>
      </xdr:nvSpPr>
      <xdr:spPr>
        <a:xfrm>
          <a:off x="15576321" y="8560169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3</xdr:row>
      <xdr:rowOff>0</xdr:rowOff>
    </xdr:from>
    <xdr:to>
      <xdr:col>14</xdr:col>
      <xdr:colOff>2533650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952500"/>
          <a:ext cx="2514600" cy="5715000"/>
        </a:xfrm>
        <a:prstGeom prst="rect">
          <a:avLst/>
        </a:prstGeom>
      </xdr:spPr>
    </xdr:pic>
    <xdr:clientData/>
  </xdr:twoCellAnchor>
  <xdr:twoCellAnchor>
    <xdr:from>
      <xdr:col>14</xdr:col>
      <xdr:colOff>2495550</xdr:colOff>
      <xdr:row>3</xdr:row>
      <xdr:rowOff>9525</xdr:rowOff>
    </xdr:from>
    <xdr:to>
      <xdr:col>14</xdr:col>
      <xdr:colOff>7183394</xdr:colOff>
      <xdr:row>42</xdr:row>
      <xdr:rowOff>198347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7F00-00000E000000}"/>
            </a:ext>
          </a:extLst>
        </xdr:cNvPr>
        <xdr:cNvGrpSpPr/>
      </xdr:nvGrpSpPr>
      <xdr:grpSpPr>
        <a:xfrm>
          <a:off x="11925300" y="962025"/>
          <a:ext cx="4687844" cy="7094447"/>
          <a:chOff x="13773150" y="1123950"/>
          <a:chExt cx="4687844" cy="7094447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00000000-0008-0000-7F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3150" y="1304925"/>
            <a:ext cx="4687844" cy="6516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F00-000007000000}"/>
              </a:ext>
            </a:extLst>
          </xdr:cNvPr>
          <xdr:cNvSpPr txBox="1"/>
        </xdr:nvSpPr>
        <xdr:spPr>
          <a:xfrm>
            <a:off x="15173325" y="11239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F00-000005000000}"/>
              </a:ext>
            </a:extLst>
          </xdr:cNvPr>
          <xdr:cNvSpPr txBox="1"/>
        </xdr:nvSpPr>
        <xdr:spPr>
          <a:xfrm>
            <a:off x="15192604" y="7722495"/>
            <a:ext cx="374421" cy="495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F00-000006000000}"/>
              </a:ext>
            </a:extLst>
          </xdr:cNvPr>
          <xdr:cNvSpPr txBox="1"/>
        </xdr:nvSpPr>
        <xdr:spPr>
          <a:xfrm>
            <a:off x="14630400" y="3527056"/>
            <a:ext cx="381000" cy="4941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F00-000008000000}"/>
              </a:ext>
            </a:extLst>
          </xdr:cNvPr>
          <xdr:cNvSpPr txBox="1"/>
        </xdr:nvSpPr>
        <xdr:spPr>
          <a:xfrm>
            <a:off x="1408747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F00-00000A000000}"/>
              </a:ext>
            </a:extLst>
          </xdr:cNvPr>
          <xdr:cNvSpPr txBox="1"/>
        </xdr:nvSpPr>
        <xdr:spPr>
          <a:xfrm>
            <a:off x="1629092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F00-00000B000000}"/>
              </a:ext>
            </a:extLst>
          </xdr:cNvPr>
          <xdr:cNvSpPr txBox="1"/>
        </xdr:nvSpPr>
        <xdr:spPr>
          <a:xfrm>
            <a:off x="17541875" y="62166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F00-00000C000000}"/>
              </a:ext>
            </a:extLst>
          </xdr:cNvPr>
          <xdr:cNvSpPr txBox="1"/>
        </xdr:nvSpPr>
        <xdr:spPr>
          <a:xfrm>
            <a:off x="18037175" y="62293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7F00-00000D000000}"/>
              </a:ext>
            </a:extLst>
          </xdr:cNvPr>
          <xdr:cNvSpPr txBox="1"/>
        </xdr:nvSpPr>
        <xdr:spPr>
          <a:xfrm>
            <a:off x="14436725" y="6524625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2695575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952500"/>
          <a:ext cx="2619375" cy="5715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47625</xdr:rowOff>
    </xdr:from>
    <xdr:to>
      <xdr:col>12</xdr:col>
      <xdr:colOff>3089955</xdr:colOff>
      <xdr:row>12</xdr:row>
      <xdr:rowOff>73875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"/>
        <a:stretch/>
      </xdr:blipFill>
      <xdr:spPr>
        <a:xfrm>
          <a:off x="8020050" y="1000125"/>
          <a:ext cx="3023280" cy="1836000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2</xdr:row>
      <xdr:rowOff>200025</xdr:rowOff>
    </xdr:from>
    <xdr:to>
      <xdr:col>13</xdr:col>
      <xdr:colOff>1669939</xdr:colOff>
      <xdr:row>20</xdr:row>
      <xdr:rowOff>82640</xdr:rowOff>
    </xdr:to>
    <xdr:grpSp>
      <xdr:nvGrpSpPr>
        <xdr:cNvPr id="11" name="Группа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11382375" y="866775"/>
          <a:ext cx="1403239" cy="3883115"/>
          <a:chOff x="11382375" y="866775"/>
          <a:chExt cx="1403239" cy="3883115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382375" y="866775"/>
            <a:ext cx="1397000" cy="3810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12401550" y="1419225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 txBox="1"/>
        </xdr:nvSpPr>
        <xdr:spPr>
          <a:xfrm>
            <a:off x="11601450" y="18859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 txBox="1"/>
        </xdr:nvSpPr>
        <xdr:spPr>
          <a:xfrm>
            <a:off x="12401550" y="297180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 txBox="1"/>
        </xdr:nvSpPr>
        <xdr:spPr>
          <a:xfrm>
            <a:off x="11630025" y="42481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2724150</xdr:colOff>
      <xdr:row>35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628900" cy="5715000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3</xdr:row>
      <xdr:rowOff>0</xdr:rowOff>
    </xdr:from>
    <xdr:to>
      <xdr:col>12</xdr:col>
      <xdr:colOff>847725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2500"/>
          <a:ext cx="638175" cy="5715000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7</xdr:row>
      <xdr:rowOff>180975</xdr:rowOff>
    </xdr:from>
    <xdr:to>
      <xdr:col>13</xdr:col>
      <xdr:colOff>4391025</xdr:colOff>
      <xdr:row>25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333"/>
        <a:stretch/>
      </xdr:blipFill>
      <xdr:spPr>
        <a:xfrm>
          <a:off x="8677275" y="1800225"/>
          <a:ext cx="4333875" cy="2562225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26</xdr:row>
      <xdr:rowOff>19050</xdr:rowOff>
    </xdr:from>
    <xdr:to>
      <xdr:col>13</xdr:col>
      <xdr:colOff>4377855</xdr:colOff>
      <xdr:row>41</xdr:row>
      <xdr:rowOff>2175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4400550"/>
          <a:ext cx="4196880" cy="241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4657725</xdr:colOff>
      <xdr:row>11</xdr:row>
      <xdr:rowOff>38100</xdr:rowOff>
    </xdr:from>
    <xdr:to>
      <xdr:col>13</xdr:col>
      <xdr:colOff>6991350</xdr:colOff>
      <xdr:row>37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2228850"/>
          <a:ext cx="2333625" cy="3771900"/>
        </a:xfrm>
        <a:prstGeom prst="rect">
          <a:avLst/>
        </a:prstGeom>
      </xdr:spPr>
    </xdr:pic>
    <xdr:clientData/>
  </xdr:twoCellAnchor>
  <xdr:twoCellAnchor>
    <xdr:from>
      <xdr:col>13</xdr:col>
      <xdr:colOff>6838950</xdr:colOff>
      <xdr:row>27</xdr:row>
      <xdr:rowOff>38100</xdr:rowOff>
    </xdr:from>
    <xdr:to>
      <xdr:col>13</xdr:col>
      <xdr:colOff>7162800</xdr:colOff>
      <xdr:row>30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300-000007000000}"/>
            </a:ext>
          </a:extLst>
        </xdr:cNvPr>
        <xdr:cNvSpPr txBox="1"/>
      </xdr:nvSpPr>
      <xdr:spPr>
        <a:xfrm>
          <a:off x="15630525" y="4514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6858000</xdr:colOff>
      <xdr:row>14</xdr:row>
      <xdr:rowOff>19050</xdr:rowOff>
    </xdr:from>
    <xdr:to>
      <xdr:col>13</xdr:col>
      <xdr:colOff>7153275</xdr:colOff>
      <xdr:row>18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300-000008000000}"/>
            </a:ext>
          </a:extLst>
        </xdr:cNvPr>
        <xdr:cNvSpPr txBox="1"/>
      </xdr:nvSpPr>
      <xdr:spPr>
        <a:xfrm>
          <a:off x="15649575" y="27336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35</xdr:row>
      <xdr:rowOff>219075</xdr:rowOff>
    </xdr:from>
    <xdr:to>
      <xdr:col>13</xdr:col>
      <xdr:colOff>5848350</xdr:colOff>
      <xdr:row>39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300-000009000000}"/>
            </a:ext>
          </a:extLst>
        </xdr:cNvPr>
        <xdr:cNvSpPr txBox="1"/>
      </xdr:nvSpPr>
      <xdr:spPr>
        <a:xfrm>
          <a:off x="14335125" y="5838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194735</xdr:colOff>
      <xdr:row>7</xdr:row>
      <xdr:rowOff>48684</xdr:rowOff>
    </xdr:from>
    <xdr:to>
      <xdr:col>14</xdr:col>
      <xdr:colOff>4387074</xdr:colOff>
      <xdr:row>25</xdr:row>
      <xdr:rowOff>69017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2" y="1678517"/>
          <a:ext cx="4192339" cy="27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49742</xdr:colOff>
      <xdr:row>31</xdr:row>
      <xdr:rowOff>229651</xdr:rowOff>
    </xdr:from>
    <xdr:to>
      <xdr:col>14</xdr:col>
      <xdr:colOff>4568942</xdr:colOff>
      <xdr:row>50</xdr:row>
      <xdr:rowOff>24443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159" y="5394318"/>
          <a:ext cx="4519200" cy="2599375"/>
        </a:xfrm>
        <a:prstGeom prst="rect">
          <a:avLst/>
        </a:prstGeom>
      </xdr:spPr>
    </xdr:pic>
    <xdr:clientData/>
  </xdr:twoCellAnchor>
  <xdr:twoCellAnchor>
    <xdr:from>
      <xdr:col>14</xdr:col>
      <xdr:colOff>4616450</xdr:colOff>
      <xdr:row>11</xdr:row>
      <xdr:rowOff>107950</xdr:rowOff>
    </xdr:from>
    <xdr:to>
      <xdr:col>14</xdr:col>
      <xdr:colOff>7127875</xdr:colOff>
      <xdr:row>38</xdr:row>
      <xdr:rowOff>20199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8400-000004000000}"/>
            </a:ext>
          </a:extLst>
        </xdr:cNvPr>
        <xdr:cNvGrpSpPr/>
      </xdr:nvGrpSpPr>
      <xdr:grpSpPr>
        <a:xfrm>
          <a:off x="14093825" y="2298700"/>
          <a:ext cx="2511425" cy="3865124"/>
          <a:chOff x="13827125" y="3032125"/>
          <a:chExt cx="2511425" cy="3865124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8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27125" y="3032125"/>
            <a:ext cx="2511425" cy="3807883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400-000007000000}"/>
              </a:ext>
            </a:extLst>
          </xdr:cNvPr>
          <xdr:cNvSpPr txBox="1"/>
        </xdr:nvSpPr>
        <xdr:spPr>
          <a:xfrm>
            <a:off x="14762692" y="6406092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400-000008000000}"/>
              </a:ext>
            </a:extLst>
          </xdr:cNvPr>
          <xdr:cNvSpPr txBox="1"/>
        </xdr:nvSpPr>
        <xdr:spPr>
          <a:xfrm>
            <a:off x="15979776" y="3497791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400-000009000000}"/>
              </a:ext>
            </a:extLst>
          </xdr:cNvPr>
          <xdr:cNvSpPr txBox="1"/>
        </xdr:nvSpPr>
        <xdr:spPr>
          <a:xfrm>
            <a:off x="15956492" y="5004859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400-00000A000000}"/>
              </a:ext>
            </a:extLst>
          </xdr:cNvPr>
          <xdr:cNvSpPr txBox="1"/>
        </xdr:nvSpPr>
        <xdr:spPr>
          <a:xfrm>
            <a:off x="14756342" y="6151034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9</xdr:row>
      <xdr:rowOff>66675</xdr:rowOff>
    </xdr:from>
    <xdr:to>
      <xdr:col>15</xdr:col>
      <xdr:colOff>4165050</xdr:colOff>
      <xdr:row>24</xdr:row>
      <xdr:rowOff>227550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1971675"/>
          <a:ext cx="3993600" cy="2304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31</xdr:row>
      <xdr:rowOff>200025</xdr:rowOff>
    </xdr:from>
    <xdr:to>
      <xdr:col>15</xdr:col>
      <xdr:colOff>4134345</xdr:colOff>
      <xdr:row>48</xdr:row>
      <xdr:rowOff>147150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5248275"/>
          <a:ext cx="4086720" cy="2376000"/>
        </a:xfrm>
        <a:prstGeom prst="rect">
          <a:avLst/>
        </a:prstGeom>
      </xdr:spPr>
    </xdr:pic>
    <xdr:clientData/>
  </xdr:twoCellAnchor>
  <xdr:twoCellAnchor>
    <xdr:from>
      <xdr:col>15</xdr:col>
      <xdr:colOff>4181475</xdr:colOff>
      <xdr:row>14</xdr:row>
      <xdr:rowOff>66675</xdr:rowOff>
    </xdr:from>
    <xdr:to>
      <xdr:col>15</xdr:col>
      <xdr:colOff>7006166</xdr:colOff>
      <xdr:row>44</xdr:row>
      <xdr:rowOff>94283</xdr:rowOff>
    </xdr:to>
    <xdr:grpSp>
      <xdr:nvGrpSpPr>
        <xdr:cNvPr id="12" name="Группа 11">
          <a:extLst>
            <a:ext uri="{FF2B5EF4-FFF2-40B4-BE49-F238E27FC236}">
              <a16:creationId xmlns:a16="http://schemas.microsoft.com/office/drawing/2014/main" id="{00000000-0008-0000-8500-00000C000000}"/>
            </a:ext>
          </a:extLst>
        </xdr:cNvPr>
        <xdr:cNvGrpSpPr/>
      </xdr:nvGrpSpPr>
      <xdr:grpSpPr>
        <a:xfrm>
          <a:off x="14420850" y="2781300"/>
          <a:ext cx="2824691" cy="4218608"/>
          <a:chOff x="14363700" y="2771775"/>
          <a:chExt cx="2824691" cy="4218608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8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363700" y="2771775"/>
            <a:ext cx="2657475" cy="417195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500-000007000000}"/>
              </a:ext>
            </a:extLst>
          </xdr:cNvPr>
          <xdr:cNvSpPr txBox="1"/>
        </xdr:nvSpPr>
        <xdr:spPr>
          <a:xfrm>
            <a:off x="15284450" y="6499226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500-000008000000}"/>
              </a:ext>
            </a:extLst>
          </xdr:cNvPr>
          <xdr:cNvSpPr txBox="1"/>
        </xdr:nvSpPr>
        <xdr:spPr>
          <a:xfrm>
            <a:off x="16539634" y="3238500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500-000009000000}"/>
              </a:ext>
            </a:extLst>
          </xdr:cNvPr>
          <xdr:cNvSpPr txBox="1"/>
        </xdr:nvSpPr>
        <xdr:spPr>
          <a:xfrm>
            <a:off x="16887825" y="5040843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500-00000A000000}"/>
              </a:ext>
            </a:extLst>
          </xdr:cNvPr>
          <xdr:cNvSpPr txBox="1"/>
        </xdr:nvSpPr>
        <xdr:spPr>
          <a:xfrm>
            <a:off x="16516350" y="5044018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8500-00000B000000}"/>
              </a:ext>
            </a:extLst>
          </xdr:cNvPr>
          <xdr:cNvSpPr txBox="1"/>
        </xdr:nvSpPr>
        <xdr:spPr>
          <a:xfrm>
            <a:off x="15278100" y="621982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4</xdr:row>
      <xdr:rowOff>57150</xdr:rowOff>
    </xdr:from>
    <xdr:to>
      <xdr:col>12</xdr:col>
      <xdr:colOff>3384060</xdr:colOff>
      <xdr:row>17</xdr:row>
      <xdr:rowOff>24150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1295400"/>
          <a:ext cx="326976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17</xdr:row>
      <xdr:rowOff>38100</xdr:rowOff>
    </xdr:from>
    <xdr:to>
      <xdr:col>12</xdr:col>
      <xdr:colOff>3272400</xdr:colOff>
      <xdr:row>30</xdr:row>
      <xdr:rowOff>100350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3181350"/>
          <a:ext cx="312000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3552825</xdr:colOff>
      <xdr:row>5</xdr:row>
      <xdr:rowOff>85725</xdr:rowOff>
    </xdr:from>
    <xdr:to>
      <xdr:col>12</xdr:col>
      <xdr:colOff>5276850</xdr:colOff>
      <xdr:row>28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1419225"/>
          <a:ext cx="1724025" cy="3276600"/>
        </a:xfrm>
        <a:prstGeom prst="rect">
          <a:avLst/>
        </a:prstGeom>
      </xdr:spPr>
    </xdr:pic>
    <xdr:clientData/>
  </xdr:twoCellAnchor>
  <xdr:twoCellAnchor>
    <xdr:from>
      <xdr:col>12</xdr:col>
      <xdr:colOff>4219575</xdr:colOff>
      <xdr:row>26</xdr:row>
      <xdr:rowOff>212726</xdr:rowOff>
    </xdr:from>
    <xdr:to>
      <xdr:col>12</xdr:col>
      <xdr:colOff>4539192</xdr:colOff>
      <xdr:row>30</xdr:row>
      <xdr:rowOff>84758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600-000007000000}"/>
            </a:ext>
          </a:extLst>
        </xdr:cNvPr>
        <xdr:cNvSpPr txBox="1"/>
      </xdr:nvSpPr>
      <xdr:spPr>
        <a:xfrm>
          <a:off x="12363450" y="4546601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5141384</xdr:colOff>
      <xdr:row>4</xdr:row>
      <xdr:rowOff>76200</xdr:rowOff>
    </xdr:from>
    <xdr:to>
      <xdr:col>12</xdr:col>
      <xdr:colOff>5432425</xdr:colOff>
      <xdr:row>7</xdr:row>
      <xdr:rowOff>186357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600-000008000000}"/>
            </a:ext>
          </a:extLst>
        </xdr:cNvPr>
        <xdr:cNvSpPr txBox="1"/>
      </xdr:nvSpPr>
      <xdr:spPr>
        <a:xfrm>
          <a:off x="13285259" y="131445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5156200</xdr:colOff>
      <xdr:row>20</xdr:row>
      <xdr:rowOff>30693</xdr:rowOff>
    </xdr:from>
    <xdr:to>
      <xdr:col>12</xdr:col>
      <xdr:colOff>5456766</xdr:colOff>
      <xdr:row>22</xdr:row>
      <xdr:rowOff>230808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600-000009000000}"/>
            </a:ext>
          </a:extLst>
        </xdr:cNvPr>
        <xdr:cNvSpPr txBox="1"/>
      </xdr:nvSpPr>
      <xdr:spPr>
        <a:xfrm>
          <a:off x="13300075" y="350731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13</xdr:row>
      <xdr:rowOff>180975</xdr:rowOff>
    </xdr:from>
    <xdr:to>
      <xdr:col>16</xdr:col>
      <xdr:colOff>4429050</xdr:colOff>
      <xdr:row>31</xdr:row>
      <xdr:rowOff>129225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2657475"/>
          <a:ext cx="4410000" cy="252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53</xdr:row>
      <xdr:rowOff>0</xdr:rowOff>
    </xdr:from>
    <xdr:to>
      <xdr:col>16</xdr:col>
      <xdr:colOff>4411710</xdr:colOff>
      <xdr:row>70</xdr:row>
      <xdr:rowOff>163125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8191500"/>
          <a:ext cx="4354560" cy="2592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4514850</xdr:colOff>
      <xdr:row>20</xdr:row>
      <xdr:rowOff>152400</xdr:rowOff>
    </xdr:from>
    <xdr:to>
      <xdr:col>16</xdr:col>
      <xdr:colOff>7162800</xdr:colOff>
      <xdr:row>50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629025"/>
          <a:ext cx="2647950" cy="4362450"/>
        </a:xfrm>
        <a:prstGeom prst="rect">
          <a:avLst/>
        </a:prstGeom>
      </xdr:spPr>
    </xdr:pic>
    <xdr:clientData/>
  </xdr:twoCellAnchor>
  <xdr:twoCellAnchor>
    <xdr:from>
      <xdr:col>16</xdr:col>
      <xdr:colOff>5806017</xdr:colOff>
      <xdr:row>50</xdr:row>
      <xdr:rowOff>75142</xdr:rowOff>
    </xdr:from>
    <xdr:to>
      <xdr:col>16</xdr:col>
      <xdr:colOff>6125634</xdr:colOff>
      <xdr:row>53</xdr:row>
      <xdr:rowOff>132382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700-000007000000}"/>
            </a:ext>
          </a:extLst>
        </xdr:cNvPr>
        <xdr:cNvSpPr txBox="1"/>
      </xdr:nvSpPr>
      <xdr:spPr>
        <a:xfrm>
          <a:off x="16907934" y="8044392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7040034</xdr:colOff>
      <xdr:row>20</xdr:row>
      <xdr:rowOff>84666</xdr:rowOff>
    </xdr:from>
    <xdr:to>
      <xdr:col>16</xdr:col>
      <xdr:colOff>7331075</xdr:colOff>
      <xdr:row>23</xdr:row>
      <xdr:rowOff>36073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700-000008000000}"/>
            </a:ext>
          </a:extLst>
        </xdr:cNvPr>
        <xdr:cNvSpPr txBox="1"/>
      </xdr:nvSpPr>
      <xdr:spPr>
        <a:xfrm>
          <a:off x="18141951" y="363008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7017809</xdr:colOff>
      <xdr:row>40</xdr:row>
      <xdr:rowOff>225425</xdr:rowOff>
    </xdr:from>
    <xdr:to>
      <xdr:col>16</xdr:col>
      <xdr:colOff>7318375</xdr:colOff>
      <xdr:row>44</xdr:row>
      <xdr:rowOff>118623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700-000009000000}"/>
            </a:ext>
          </a:extLst>
        </xdr:cNvPr>
        <xdr:cNvSpPr txBox="1"/>
      </xdr:nvSpPr>
      <xdr:spPr>
        <a:xfrm>
          <a:off x="18119726" y="671300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4529667</xdr:colOff>
      <xdr:row>40</xdr:row>
      <xdr:rowOff>207436</xdr:rowOff>
    </xdr:from>
    <xdr:to>
      <xdr:col>16</xdr:col>
      <xdr:colOff>4849284</xdr:colOff>
      <xdr:row>44</xdr:row>
      <xdr:rowOff>105925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700-00000A000000}"/>
            </a:ext>
          </a:extLst>
        </xdr:cNvPr>
        <xdr:cNvSpPr txBox="1"/>
      </xdr:nvSpPr>
      <xdr:spPr>
        <a:xfrm>
          <a:off x="15631584" y="6695019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5789084</xdr:colOff>
      <xdr:row>32</xdr:row>
      <xdr:rowOff>17992</xdr:rowOff>
    </xdr:from>
    <xdr:to>
      <xdr:col>16</xdr:col>
      <xdr:colOff>6089650</xdr:colOff>
      <xdr:row>35</xdr:row>
      <xdr:rowOff>154607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8700-00000B000000}"/>
            </a:ext>
          </a:extLst>
        </xdr:cNvPr>
        <xdr:cNvSpPr txBox="1"/>
      </xdr:nvSpPr>
      <xdr:spPr>
        <a:xfrm>
          <a:off x="16891001" y="5426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5869517</xdr:colOff>
      <xdr:row>25</xdr:row>
      <xdr:rowOff>67733</xdr:rowOff>
    </xdr:from>
    <xdr:to>
      <xdr:col>16</xdr:col>
      <xdr:colOff>6160558</xdr:colOff>
      <xdr:row>29</xdr:row>
      <xdr:rowOff>72057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700-00000C000000}"/>
            </a:ext>
          </a:extLst>
        </xdr:cNvPr>
        <xdr:cNvSpPr txBox="1"/>
      </xdr:nvSpPr>
      <xdr:spPr>
        <a:xfrm>
          <a:off x="16971434" y="444923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4</xdr:row>
      <xdr:rowOff>66675</xdr:rowOff>
    </xdr:from>
    <xdr:to>
      <xdr:col>12</xdr:col>
      <xdr:colOff>3196530</xdr:colOff>
      <xdr:row>17</xdr:row>
      <xdr:rowOff>33675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304925"/>
          <a:ext cx="310128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16</xdr:row>
      <xdr:rowOff>123825</xdr:rowOff>
    </xdr:from>
    <xdr:to>
      <xdr:col>12</xdr:col>
      <xdr:colOff>3180300</xdr:colOff>
      <xdr:row>28</xdr:row>
      <xdr:rowOff>161700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028950"/>
          <a:ext cx="3066000" cy="18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3362325</xdr:colOff>
      <xdr:row>3</xdr:row>
      <xdr:rowOff>276225</xdr:rowOff>
    </xdr:from>
    <xdr:to>
      <xdr:col>12</xdr:col>
      <xdr:colOff>5076825</xdr:colOff>
      <xdr:row>26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228725"/>
          <a:ext cx="1714500" cy="3286125"/>
        </a:xfrm>
        <a:prstGeom prst="rect">
          <a:avLst/>
        </a:prstGeom>
      </xdr:spPr>
    </xdr:pic>
    <xdr:clientData/>
  </xdr:twoCellAnchor>
  <xdr:twoCellAnchor>
    <xdr:from>
      <xdr:col>12</xdr:col>
      <xdr:colOff>4038600</xdr:colOff>
      <xdr:row>26</xdr:row>
      <xdr:rowOff>23284</xdr:rowOff>
    </xdr:from>
    <xdr:to>
      <xdr:col>12</xdr:col>
      <xdr:colOff>4358217</xdr:colOff>
      <xdr:row>28</xdr:row>
      <xdr:rowOff>181066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800-000006000000}"/>
            </a:ext>
          </a:extLst>
        </xdr:cNvPr>
        <xdr:cNvSpPr txBox="1"/>
      </xdr:nvSpPr>
      <xdr:spPr>
        <a:xfrm>
          <a:off x="12182475" y="4357159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4948767</xdr:colOff>
      <xdr:row>3</xdr:row>
      <xdr:rowOff>190500</xdr:rowOff>
    </xdr:from>
    <xdr:to>
      <xdr:col>12</xdr:col>
      <xdr:colOff>5239808</xdr:colOff>
      <xdr:row>7</xdr:row>
      <xdr:rowOff>14907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800-000007000000}"/>
            </a:ext>
          </a:extLst>
        </xdr:cNvPr>
        <xdr:cNvSpPr txBox="1"/>
      </xdr:nvSpPr>
      <xdr:spPr>
        <a:xfrm>
          <a:off x="13092642" y="114300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4955117</xdr:colOff>
      <xdr:row>18</xdr:row>
      <xdr:rowOff>168275</xdr:rowOff>
    </xdr:from>
    <xdr:to>
      <xdr:col>12</xdr:col>
      <xdr:colOff>5255683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800-000008000000}"/>
            </a:ext>
          </a:extLst>
        </xdr:cNvPr>
        <xdr:cNvSpPr txBox="1"/>
      </xdr:nvSpPr>
      <xdr:spPr>
        <a:xfrm>
          <a:off x="13098992" y="33591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3</xdr:row>
      <xdr:rowOff>123825</xdr:rowOff>
    </xdr:from>
    <xdr:to>
      <xdr:col>13</xdr:col>
      <xdr:colOff>5105400</xdr:colOff>
      <xdr:row>20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076325"/>
          <a:ext cx="5019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4572000</xdr:colOff>
      <xdr:row>2</xdr:row>
      <xdr:rowOff>257175</xdr:rowOff>
    </xdr:from>
    <xdr:to>
      <xdr:col>13</xdr:col>
      <xdr:colOff>8115300</xdr:colOff>
      <xdr:row>20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2125" y="923925"/>
          <a:ext cx="3543300" cy="3019425"/>
        </a:xfrm>
        <a:prstGeom prst="rect">
          <a:avLst/>
        </a:prstGeom>
      </xdr:spPr>
    </xdr:pic>
    <xdr:clientData/>
  </xdr:twoCellAnchor>
  <xdr:twoCellAnchor>
    <xdr:from>
      <xdr:col>13</xdr:col>
      <xdr:colOff>7981950</xdr:colOff>
      <xdr:row>15</xdr:row>
      <xdr:rowOff>42334</xdr:rowOff>
    </xdr:from>
    <xdr:to>
      <xdr:col>13</xdr:col>
      <xdr:colOff>8301567</xdr:colOff>
      <xdr:row>18</xdr:row>
      <xdr:rowOff>9616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900-000006000000}"/>
            </a:ext>
          </a:extLst>
        </xdr:cNvPr>
        <xdr:cNvSpPr txBox="1"/>
      </xdr:nvSpPr>
      <xdr:spPr>
        <a:xfrm>
          <a:off x="16602075" y="2804584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7987242</xdr:colOff>
      <xdr:row>2</xdr:row>
      <xdr:rowOff>171450</xdr:rowOff>
    </xdr:from>
    <xdr:to>
      <xdr:col>13</xdr:col>
      <xdr:colOff>8278283</xdr:colOff>
      <xdr:row>4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900-000007000000}"/>
            </a:ext>
          </a:extLst>
        </xdr:cNvPr>
        <xdr:cNvSpPr txBox="1"/>
      </xdr:nvSpPr>
      <xdr:spPr>
        <a:xfrm>
          <a:off x="16607367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5469467</xdr:colOff>
      <xdr:row>19</xdr:row>
      <xdr:rowOff>406400</xdr:rowOff>
    </xdr:from>
    <xdr:to>
      <xdr:col>13</xdr:col>
      <xdr:colOff>5770033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900-000008000000}"/>
            </a:ext>
          </a:extLst>
        </xdr:cNvPr>
        <xdr:cNvSpPr txBox="1"/>
      </xdr:nvSpPr>
      <xdr:spPr>
        <a:xfrm>
          <a:off x="14089592" y="3787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7000875</xdr:colOff>
      <xdr:row>18</xdr:row>
      <xdr:rowOff>45511</xdr:rowOff>
    </xdr:from>
    <xdr:to>
      <xdr:col>13</xdr:col>
      <xdr:colOff>7320492</xdr:colOff>
      <xdr:row>19</xdr:row>
      <xdr:rowOff>441417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900-000009000000}"/>
            </a:ext>
          </a:extLst>
        </xdr:cNvPr>
        <xdr:cNvSpPr txBox="1"/>
      </xdr:nvSpPr>
      <xdr:spPr>
        <a:xfrm>
          <a:off x="15621000" y="3331636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7012517</xdr:colOff>
      <xdr:row>19</xdr:row>
      <xdr:rowOff>396875</xdr:rowOff>
    </xdr:from>
    <xdr:to>
      <xdr:col>13</xdr:col>
      <xdr:colOff>7313083</xdr:colOff>
      <xdr:row>22</xdr:row>
      <xdr:rowOff>73115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900-00000C000000}"/>
            </a:ext>
          </a:extLst>
        </xdr:cNvPr>
        <xdr:cNvSpPr txBox="1"/>
      </xdr:nvSpPr>
      <xdr:spPr>
        <a:xfrm>
          <a:off x="15632642" y="3778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4526492</xdr:colOff>
      <xdr:row>15</xdr:row>
      <xdr:rowOff>25400</xdr:rowOff>
    </xdr:from>
    <xdr:to>
      <xdr:col>13</xdr:col>
      <xdr:colOff>4827058</xdr:colOff>
      <xdr:row>17</xdr:row>
      <xdr:rowOff>225515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8900-00000D000000}"/>
            </a:ext>
          </a:extLst>
        </xdr:cNvPr>
        <xdr:cNvSpPr txBox="1"/>
      </xdr:nvSpPr>
      <xdr:spPr>
        <a:xfrm>
          <a:off x="13146617" y="2787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57150</xdr:rowOff>
    </xdr:from>
    <xdr:to>
      <xdr:col>13</xdr:col>
      <xdr:colOff>5191125</xdr:colOff>
      <xdr:row>17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009650"/>
          <a:ext cx="51149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5295900</xdr:colOff>
      <xdr:row>3</xdr:row>
      <xdr:rowOff>228600</xdr:rowOff>
    </xdr:from>
    <xdr:to>
      <xdr:col>13</xdr:col>
      <xdr:colOff>7239000</xdr:colOff>
      <xdr:row>20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6025" y="1181100"/>
          <a:ext cx="1943100" cy="3524250"/>
        </a:xfrm>
        <a:prstGeom prst="rect">
          <a:avLst/>
        </a:prstGeom>
      </xdr:spPr>
    </xdr:pic>
    <xdr:clientData/>
  </xdr:twoCellAnchor>
  <xdr:twoCellAnchor>
    <xdr:from>
      <xdr:col>13</xdr:col>
      <xdr:colOff>6065308</xdr:colOff>
      <xdr:row>18</xdr:row>
      <xdr:rowOff>204259</xdr:rowOff>
    </xdr:from>
    <xdr:to>
      <xdr:col>13</xdr:col>
      <xdr:colOff>6356350</xdr:colOff>
      <xdr:row>20</xdr:row>
      <xdr:rowOff>219166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A00-000005000000}"/>
            </a:ext>
          </a:extLst>
        </xdr:cNvPr>
        <xdr:cNvSpPr txBox="1"/>
      </xdr:nvSpPr>
      <xdr:spPr>
        <a:xfrm>
          <a:off x="14685433" y="42047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7108825</xdr:colOff>
      <xdr:row>3</xdr:row>
      <xdr:rowOff>171450</xdr:rowOff>
    </xdr:from>
    <xdr:to>
      <xdr:col>13</xdr:col>
      <xdr:colOff>7399866</xdr:colOff>
      <xdr:row>5</xdr:row>
      <xdr:rowOff>219075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A00-000006000000}"/>
            </a:ext>
          </a:extLst>
        </xdr:cNvPr>
        <xdr:cNvSpPr txBox="1"/>
      </xdr:nvSpPr>
      <xdr:spPr>
        <a:xfrm>
          <a:off x="15728950" y="11239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7105650</xdr:colOff>
      <xdr:row>14</xdr:row>
      <xdr:rowOff>34925</xdr:rowOff>
    </xdr:from>
    <xdr:to>
      <xdr:col>13</xdr:col>
      <xdr:colOff>7406216</xdr:colOff>
      <xdr:row>16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A00-000007000000}"/>
            </a:ext>
          </a:extLst>
        </xdr:cNvPr>
        <xdr:cNvSpPr txBox="1"/>
      </xdr:nvSpPr>
      <xdr:spPr>
        <a:xfrm>
          <a:off x="15725775" y="30829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6057900</xdr:colOff>
      <xdr:row>20</xdr:row>
      <xdr:rowOff>73025</xdr:rowOff>
    </xdr:from>
    <xdr:to>
      <xdr:col>13</xdr:col>
      <xdr:colOff>6358466</xdr:colOff>
      <xdr:row>22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A00-000009000000}"/>
            </a:ext>
          </a:extLst>
        </xdr:cNvPr>
        <xdr:cNvSpPr txBox="1"/>
      </xdr:nvSpPr>
      <xdr:spPr>
        <a:xfrm>
          <a:off x="14678025" y="4549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6115050</xdr:colOff>
      <xdr:row>4</xdr:row>
      <xdr:rowOff>53975</xdr:rowOff>
    </xdr:from>
    <xdr:to>
      <xdr:col>13</xdr:col>
      <xdr:colOff>6415616</xdr:colOff>
      <xdr:row>7</xdr:row>
      <xdr:rowOff>158840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A00-00000A000000}"/>
            </a:ext>
          </a:extLst>
        </xdr:cNvPr>
        <xdr:cNvSpPr txBox="1"/>
      </xdr:nvSpPr>
      <xdr:spPr>
        <a:xfrm>
          <a:off x="14735175" y="1292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12</xdr:col>
      <xdr:colOff>4133849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"/>
        <a:stretch/>
      </xdr:blipFill>
      <xdr:spPr>
        <a:xfrm>
          <a:off x="7353299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0</xdr:rowOff>
    </xdr:from>
    <xdr:to>
      <xdr:col>12</xdr:col>
      <xdr:colOff>5775325</xdr:colOff>
      <xdr:row>20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952500"/>
          <a:ext cx="1536700" cy="3810000"/>
        </a:xfrm>
        <a:prstGeom prst="rect">
          <a:avLst/>
        </a:prstGeom>
      </xdr:spPr>
    </xdr:pic>
    <xdr:clientData/>
  </xdr:twoCellAnchor>
  <xdr:twoCellAnchor>
    <xdr:from>
      <xdr:col>12</xdr:col>
      <xdr:colOff>4581525</xdr:colOff>
      <xdr:row>18</xdr:row>
      <xdr:rowOff>114300</xdr:rowOff>
    </xdr:from>
    <xdr:to>
      <xdr:col>12</xdr:col>
      <xdr:colOff>4965589</xdr:colOff>
      <xdr:row>20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2534900" y="43053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5400675</xdr:colOff>
      <xdr:row>13</xdr:row>
      <xdr:rowOff>104775</xdr:rowOff>
    </xdr:from>
    <xdr:to>
      <xdr:col>12</xdr:col>
      <xdr:colOff>5784739</xdr:colOff>
      <xdr:row>15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3354050" y="3105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4543425</xdr:colOff>
      <xdr:row>9</xdr:row>
      <xdr:rowOff>57150</xdr:rowOff>
    </xdr:from>
    <xdr:to>
      <xdr:col>12</xdr:col>
      <xdr:colOff>4927489</xdr:colOff>
      <xdr:row>10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2496800" y="200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5391150</xdr:colOff>
      <xdr:row>6</xdr:row>
      <xdr:rowOff>19050</xdr:rowOff>
    </xdr:from>
    <xdr:to>
      <xdr:col>12</xdr:col>
      <xdr:colOff>5775214</xdr:colOff>
      <xdr:row>9</xdr:row>
      <xdr:rowOff>139790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3344525" y="15906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7</xdr:row>
      <xdr:rowOff>38100</xdr:rowOff>
    </xdr:from>
    <xdr:to>
      <xdr:col>11</xdr:col>
      <xdr:colOff>4705350</xdr:colOff>
      <xdr:row>24</xdr:row>
      <xdr:rowOff>419100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1657350"/>
          <a:ext cx="45053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4429125</xdr:colOff>
      <xdr:row>4</xdr:row>
      <xdr:rowOff>47625</xdr:rowOff>
    </xdr:from>
    <xdr:to>
      <xdr:col>11</xdr:col>
      <xdr:colOff>5810250</xdr:colOff>
      <xdr:row>23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1285875"/>
          <a:ext cx="1381125" cy="2733675"/>
        </a:xfrm>
        <a:prstGeom prst="rect">
          <a:avLst/>
        </a:prstGeom>
      </xdr:spPr>
    </xdr:pic>
    <xdr:clientData/>
  </xdr:twoCellAnchor>
  <xdr:twoCellAnchor>
    <xdr:from>
      <xdr:col>11</xdr:col>
      <xdr:colOff>5680075</xdr:colOff>
      <xdr:row>7</xdr:row>
      <xdr:rowOff>161925</xdr:rowOff>
    </xdr:from>
    <xdr:to>
      <xdr:col>11</xdr:col>
      <xdr:colOff>5971116</xdr:colOff>
      <xdr:row>11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B00-000006000000}"/>
            </a:ext>
          </a:extLst>
        </xdr:cNvPr>
        <xdr:cNvSpPr txBox="1"/>
      </xdr:nvSpPr>
      <xdr:spPr>
        <a:xfrm>
          <a:off x="14681200" y="17811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5676900</xdr:colOff>
      <xdr:row>16</xdr:row>
      <xdr:rowOff>149225</xdr:rowOff>
    </xdr:from>
    <xdr:to>
      <xdr:col>11</xdr:col>
      <xdr:colOff>5977466</xdr:colOff>
      <xdr:row>20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B00-000007000000}"/>
            </a:ext>
          </a:extLst>
        </xdr:cNvPr>
        <xdr:cNvSpPr txBox="1"/>
      </xdr:nvSpPr>
      <xdr:spPr>
        <a:xfrm>
          <a:off x="14678025" y="3054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4933950</xdr:colOff>
      <xdr:row>22</xdr:row>
      <xdr:rowOff>101600</xdr:rowOff>
    </xdr:from>
    <xdr:to>
      <xdr:col>11</xdr:col>
      <xdr:colOff>5234516</xdr:colOff>
      <xdr:row>24</xdr:row>
      <xdr:rowOff>254090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B00-000008000000}"/>
            </a:ext>
          </a:extLst>
        </xdr:cNvPr>
        <xdr:cNvSpPr txBox="1"/>
      </xdr:nvSpPr>
      <xdr:spPr>
        <a:xfrm>
          <a:off x="13935075" y="38639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123825</xdr:rowOff>
    </xdr:from>
    <xdr:to>
      <xdr:col>12</xdr:col>
      <xdr:colOff>4495800</xdr:colOff>
      <xdr:row>19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76325"/>
          <a:ext cx="4448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3</xdr:row>
      <xdr:rowOff>190500</xdr:rowOff>
    </xdr:from>
    <xdr:to>
      <xdr:col>12</xdr:col>
      <xdr:colOff>6486525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143000"/>
          <a:ext cx="2266950" cy="3324225"/>
        </a:xfrm>
        <a:prstGeom prst="rect">
          <a:avLst/>
        </a:prstGeom>
      </xdr:spPr>
    </xdr:pic>
    <xdr:clientData/>
  </xdr:twoCellAnchor>
  <xdr:twoCellAnchor>
    <xdr:from>
      <xdr:col>12</xdr:col>
      <xdr:colOff>4274608</xdr:colOff>
      <xdr:row>15</xdr:row>
      <xdr:rowOff>423334</xdr:rowOff>
    </xdr:from>
    <xdr:to>
      <xdr:col>12</xdr:col>
      <xdr:colOff>4565650</xdr:colOff>
      <xdr:row>18</xdr:row>
      <xdr:rowOff>104866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C00-000005000000}"/>
            </a:ext>
          </a:extLst>
        </xdr:cNvPr>
        <xdr:cNvSpPr txBox="1"/>
      </xdr:nvSpPr>
      <xdr:spPr>
        <a:xfrm>
          <a:off x="12894733" y="3233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4279900</xdr:colOff>
      <xdr:row>6</xdr:row>
      <xdr:rowOff>9525</xdr:rowOff>
    </xdr:from>
    <xdr:to>
      <xdr:col>12</xdr:col>
      <xdr:colOff>4570941</xdr:colOff>
      <xdr:row>9</xdr:row>
      <xdr:rowOff>104775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C00-000006000000}"/>
            </a:ext>
          </a:extLst>
        </xdr:cNvPr>
        <xdr:cNvSpPr txBox="1"/>
      </xdr:nvSpPr>
      <xdr:spPr>
        <a:xfrm>
          <a:off x="12900025" y="15811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5410200</xdr:colOff>
      <xdr:row>20</xdr:row>
      <xdr:rowOff>196850</xdr:rowOff>
    </xdr:from>
    <xdr:to>
      <xdr:col>12</xdr:col>
      <xdr:colOff>5710766</xdr:colOff>
      <xdr:row>22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C00-000007000000}"/>
            </a:ext>
          </a:extLst>
        </xdr:cNvPr>
        <xdr:cNvSpPr txBox="1"/>
      </xdr:nvSpPr>
      <xdr:spPr>
        <a:xfrm>
          <a:off x="14030325" y="42926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28575</xdr:rowOff>
    </xdr:from>
    <xdr:to>
      <xdr:col>13</xdr:col>
      <xdr:colOff>5114925</xdr:colOff>
      <xdr:row>16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81075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4743450</xdr:colOff>
      <xdr:row>3</xdr:row>
      <xdr:rowOff>200025</xdr:rowOff>
    </xdr:from>
    <xdr:to>
      <xdr:col>13</xdr:col>
      <xdr:colOff>7391400</xdr:colOff>
      <xdr:row>14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3575" y="1152525"/>
          <a:ext cx="2647950" cy="2181225"/>
        </a:xfrm>
        <a:prstGeom prst="rect">
          <a:avLst/>
        </a:prstGeom>
      </xdr:spPr>
    </xdr:pic>
    <xdr:clientData/>
  </xdr:twoCellAnchor>
  <xdr:twoCellAnchor>
    <xdr:from>
      <xdr:col>13</xdr:col>
      <xdr:colOff>7239000</xdr:colOff>
      <xdr:row>11</xdr:row>
      <xdr:rowOff>42334</xdr:rowOff>
    </xdr:from>
    <xdr:to>
      <xdr:col>13</xdr:col>
      <xdr:colOff>7530042</xdr:colOff>
      <xdr:row>13</xdr:row>
      <xdr:rowOff>57241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D00-000006000000}"/>
            </a:ext>
          </a:extLst>
        </xdr:cNvPr>
        <xdr:cNvSpPr txBox="1"/>
      </xdr:nvSpPr>
      <xdr:spPr>
        <a:xfrm>
          <a:off x="15859125" y="25664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7234767</xdr:colOff>
      <xdr:row>3</xdr:row>
      <xdr:rowOff>152400</xdr:rowOff>
    </xdr:from>
    <xdr:to>
      <xdr:col>14</xdr:col>
      <xdr:colOff>9525</xdr:colOff>
      <xdr:row>5</xdr:row>
      <xdr:rowOff>200025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D00-000007000000}"/>
            </a:ext>
          </a:extLst>
        </xdr:cNvPr>
        <xdr:cNvSpPr txBox="1"/>
      </xdr:nvSpPr>
      <xdr:spPr>
        <a:xfrm>
          <a:off x="15854892" y="1104900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6050492</xdr:colOff>
      <xdr:row>13</xdr:row>
      <xdr:rowOff>168275</xdr:rowOff>
    </xdr:from>
    <xdr:to>
      <xdr:col>13</xdr:col>
      <xdr:colOff>6351058</xdr:colOff>
      <xdr:row>15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D00-000008000000}"/>
            </a:ext>
          </a:extLst>
        </xdr:cNvPr>
        <xdr:cNvSpPr txBox="1"/>
      </xdr:nvSpPr>
      <xdr:spPr>
        <a:xfrm>
          <a:off x="14670617" y="3168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4691592</xdr:colOff>
      <xdr:row>9</xdr:row>
      <xdr:rowOff>57150</xdr:rowOff>
    </xdr:from>
    <xdr:to>
      <xdr:col>13</xdr:col>
      <xdr:colOff>5076825</xdr:colOff>
      <xdr:row>10</xdr:row>
      <xdr:rowOff>9525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D00-000009000000}"/>
            </a:ext>
          </a:extLst>
        </xdr:cNvPr>
        <xdr:cNvSpPr txBox="1"/>
      </xdr:nvSpPr>
      <xdr:spPr>
        <a:xfrm>
          <a:off x="13311717" y="2009775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152400</xdr:rowOff>
    </xdr:from>
    <xdr:to>
      <xdr:col>14</xdr:col>
      <xdr:colOff>5972175</xdr:colOff>
      <xdr:row>25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485900"/>
          <a:ext cx="58293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1104900</xdr:colOff>
      <xdr:row>26</xdr:row>
      <xdr:rowOff>66675</xdr:rowOff>
    </xdr:from>
    <xdr:to>
      <xdr:col>14</xdr:col>
      <xdr:colOff>5381625</xdr:colOff>
      <xdr:row>29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4448175"/>
          <a:ext cx="4276725" cy="942975"/>
        </a:xfrm>
        <a:prstGeom prst="rect">
          <a:avLst/>
        </a:prstGeom>
      </xdr:spPr>
    </xdr:pic>
    <xdr:clientData/>
  </xdr:twoCellAnchor>
  <xdr:twoCellAnchor>
    <xdr:from>
      <xdr:col>14</xdr:col>
      <xdr:colOff>2609850</xdr:colOff>
      <xdr:row>29</xdr:row>
      <xdr:rowOff>38100</xdr:rowOff>
    </xdr:from>
    <xdr:to>
      <xdr:col>14</xdr:col>
      <xdr:colOff>2910416</xdr:colOff>
      <xdr:row>31</xdr:row>
      <xdr:rowOff>47715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E00-000006000000}"/>
            </a:ext>
          </a:extLst>
        </xdr:cNvPr>
        <xdr:cNvSpPr txBox="1"/>
      </xdr:nvSpPr>
      <xdr:spPr>
        <a:xfrm>
          <a:off x="11420475" y="5229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2619375</xdr:colOff>
      <xdr:row>27</xdr:row>
      <xdr:rowOff>57150</xdr:rowOff>
    </xdr:from>
    <xdr:to>
      <xdr:col>14</xdr:col>
      <xdr:colOff>2910417</xdr:colOff>
      <xdr:row>29</xdr:row>
      <xdr:rowOff>214932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E00-000007000000}"/>
            </a:ext>
          </a:extLst>
        </xdr:cNvPr>
        <xdr:cNvSpPr txBox="1"/>
      </xdr:nvSpPr>
      <xdr:spPr>
        <a:xfrm>
          <a:off x="11430000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3562350</xdr:colOff>
      <xdr:row>27</xdr:row>
      <xdr:rowOff>57150</xdr:rowOff>
    </xdr:from>
    <xdr:to>
      <xdr:col>14</xdr:col>
      <xdr:colOff>3853392</xdr:colOff>
      <xdr:row>29</xdr:row>
      <xdr:rowOff>214932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E00-000008000000}"/>
            </a:ext>
          </a:extLst>
        </xdr:cNvPr>
        <xdr:cNvSpPr txBox="1"/>
      </xdr:nvSpPr>
      <xdr:spPr>
        <a:xfrm>
          <a:off x="12372975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27</xdr:row>
      <xdr:rowOff>66675</xdr:rowOff>
    </xdr:from>
    <xdr:to>
      <xdr:col>14</xdr:col>
      <xdr:colOff>5276850</xdr:colOff>
      <xdr:row>29</xdr:row>
      <xdr:rowOff>224457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E00-000009000000}"/>
            </a:ext>
          </a:extLst>
        </xdr:cNvPr>
        <xdr:cNvSpPr txBox="1"/>
      </xdr:nvSpPr>
      <xdr:spPr>
        <a:xfrm>
          <a:off x="13592175" y="4924425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29</xdr:row>
      <xdr:rowOff>66675</xdr:rowOff>
    </xdr:from>
    <xdr:to>
      <xdr:col>14</xdr:col>
      <xdr:colOff>5276850</xdr:colOff>
      <xdr:row>31</xdr:row>
      <xdr:rowOff>81582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E00-00000A000000}"/>
            </a:ext>
          </a:extLst>
        </xdr:cNvPr>
        <xdr:cNvSpPr txBox="1"/>
      </xdr:nvSpPr>
      <xdr:spPr>
        <a:xfrm>
          <a:off x="13592175" y="5257800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190500</xdr:rowOff>
    </xdr:from>
    <xdr:to>
      <xdr:col>12</xdr:col>
      <xdr:colOff>5238750</xdr:colOff>
      <xdr:row>20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1430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5000625</xdr:colOff>
      <xdr:row>3</xdr:row>
      <xdr:rowOff>209550</xdr:rowOff>
    </xdr:from>
    <xdr:to>
      <xdr:col>12</xdr:col>
      <xdr:colOff>7362825</xdr:colOff>
      <xdr:row>24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0" y="1162050"/>
          <a:ext cx="2362200" cy="3752850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11</xdr:row>
      <xdr:rowOff>23284</xdr:rowOff>
    </xdr:from>
    <xdr:to>
      <xdr:col>12</xdr:col>
      <xdr:colOff>6939492</xdr:colOff>
      <xdr:row>13</xdr:row>
      <xdr:rowOff>228691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F00-000006000000}"/>
            </a:ext>
          </a:extLst>
        </xdr:cNvPr>
        <xdr:cNvSpPr txBox="1"/>
      </xdr:nvSpPr>
      <xdr:spPr>
        <a:xfrm>
          <a:off x="1526857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7206192</xdr:colOff>
      <xdr:row>7</xdr:row>
      <xdr:rowOff>9525</xdr:rowOff>
    </xdr:from>
    <xdr:to>
      <xdr:col>12</xdr:col>
      <xdr:colOff>7497233</xdr:colOff>
      <xdr:row>9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F00-000007000000}"/>
            </a:ext>
          </a:extLst>
        </xdr:cNvPr>
        <xdr:cNvSpPr txBox="1"/>
      </xdr:nvSpPr>
      <xdr:spPr>
        <a:xfrm>
          <a:off x="15826317" y="16287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7231592</xdr:colOff>
      <xdr:row>17</xdr:row>
      <xdr:rowOff>358775</xdr:rowOff>
    </xdr:from>
    <xdr:to>
      <xdr:col>12</xdr:col>
      <xdr:colOff>7532158</xdr:colOff>
      <xdr:row>20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F00-000008000000}"/>
            </a:ext>
          </a:extLst>
        </xdr:cNvPr>
        <xdr:cNvSpPr txBox="1"/>
      </xdr:nvSpPr>
      <xdr:spPr>
        <a:xfrm>
          <a:off x="15851717" y="34544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5257800</xdr:colOff>
      <xdr:row>11</xdr:row>
      <xdr:rowOff>23284</xdr:rowOff>
    </xdr:from>
    <xdr:to>
      <xdr:col>12</xdr:col>
      <xdr:colOff>5548842</xdr:colOff>
      <xdr:row>13</xdr:row>
      <xdr:rowOff>228691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F00-000009000000}"/>
            </a:ext>
          </a:extLst>
        </xdr:cNvPr>
        <xdr:cNvSpPr txBox="1"/>
      </xdr:nvSpPr>
      <xdr:spPr>
        <a:xfrm>
          <a:off x="1387792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5936192</xdr:colOff>
      <xdr:row>23</xdr:row>
      <xdr:rowOff>130175</xdr:rowOff>
    </xdr:from>
    <xdr:to>
      <xdr:col>12</xdr:col>
      <xdr:colOff>6236758</xdr:colOff>
      <xdr:row>25</xdr:row>
      <xdr:rowOff>139790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F00-00000A000000}"/>
            </a:ext>
          </a:extLst>
        </xdr:cNvPr>
        <xdr:cNvSpPr txBox="1"/>
      </xdr:nvSpPr>
      <xdr:spPr>
        <a:xfrm>
          <a:off x="14556317" y="4749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276225</xdr:colOff>
      <xdr:row>7</xdr:row>
      <xdr:rowOff>200025</xdr:rowOff>
    </xdr:from>
    <xdr:to>
      <xdr:col>14</xdr:col>
      <xdr:colOff>4698945</xdr:colOff>
      <xdr:row>24</xdr:row>
      <xdr:rowOff>219150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1819275"/>
          <a:ext cx="4422720" cy="244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33</xdr:row>
      <xdr:rowOff>133350</xdr:rowOff>
    </xdr:from>
    <xdr:to>
      <xdr:col>14</xdr:col>
      <xdr:colOff>4962525</xdr:colOff>
      <xdr:row>53</xdr:row>
      <xdr:rowOff>38100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5467350"/>
          <a:ext cx="490537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4733925</xdr:colOff>
      <xdr:row>16</xdr:row>
      <xdr:rowOff>114300</xdr:rowOff>
    </xdr:from>
    <xdr:to>
      <xdr:col>14</xdr:col>
      <xdr:colOff>6991350</xdr:colOff>
      <xdr:row>37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3019425"/>
          <a:ext cx="2257425" cy="3028950"/>
        </a:xfrm>
        <a:prstGeom prst="rect">
          <a:avLst/>
        </a:prstGeom>
      </xdr:spPr>
    </xdr:pic>
    <xdr:clientData/>
  </xdr:twoCellAnchor>
  <xdr:twoCellAnchor>
    <xdr:from>
      <xdr:col>14</xdr:col>
      <xdr:colOff>5619750</xdr:colOff>
      <xdr:row>22</xdr:row>
      <xdr:rowOff>194734</xdr:rowOff>
    </xdr:from>
    <xdr:to>
      <xdr:col>14</xdr:col>
      <xdr:colOff>5910792</xdr:colOff>
      <xdr:row>26</xdr:row>
      <xdr:rowOff>66766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000-000007000000}"/>
            </a:ext>
          </a:extLst>
        </xdr:cNvPr>
        <xdr:cNvSpPr txBox="1"/>
      </xdr:nvSpPr>
      <xdr:spPr>
        <a:xfrm>
          <a:off x="15097125" y="39571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6825192</xdr:colOff>
      <xdr:row>20</xdr:row>
      <xdr:rowOff>66675</xdr:rowOff>
    </xdr:from>
    <xdr:to>
      <xdr:col>14</xdr:col>
      <xdr:colOff>7116233</xdr:colOff>
      <xdr:row>22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000-000008000000}"/>
            </a:ext>
          </a:extLst>
        </xdr:cNvPr>
        <xdr:cNvSpPr txBox="1"/>
      </xdr:nvSpPr>
      <xdr:spPr>
        <a:xfrm>
          <a:off x="16302567" y="35433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5650442</xdr:colOff>
      <xdr:row>36</xdr:row>
      <xdr:rowOff>15875</xdr:rowOff>
    </xdr:from>
    <xdr:to>
      <xdr:col>14</xdr:col>
      <xdr:colOff>5951008</xdr:colOff>
      <xdr:row>39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000-000009000000}"/>
            </a:ext>
          </a:extLst>
        </xdr:cNvPr>
        <xdr:cNvSpPr txBox="1"/>
      </xdr:nvSpPr>
      <xdr:spPr>
        <a:xfrm>
          <a:off x="15127817" y="5873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6819900</xdr:colOff>
      <xdr:row>29</xdr:row>
      <xdr:rowOff>128059</xdr:rowOff>
    </xdr:from>
    <xdr:to>
      <xdr:col>14</xdr:col>
      <xdr:colOff>7110942</xdr:colOff>
      <xdr:row>33</xdr:row>
      <xdr:rowOff>47716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000-00000A000000}"/>
            </a:ext>
          </a:extLst>
        </xdr:cNvPr>
        <xdr:cNvSpPr txBox="1"/>
      </xdr:nvSpPr>
      <xdr:spPr>
        <a:xfrm>
          <a:off x="16297275" y="48905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123825</xdr:rowOff>
    </xdr:from>
    <xdr:to>
      <xdr:col>14</xdr:col>
      <xdr:colOff>4642440</xdr:colOff>
      <xdr:row>25</xdr:row>
      <xdr:rowOff>12825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1743075"/>
          <a:ext cx="449004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31</xdr:row>
      <xdr:rowOff>114300</xdr:rowOff>
    </xdr:from>
    <xdr:to>
      <xdr:col>14</xdr:col>
      <xdr:colOff>4791075</xdr:colOff>
      <xdr:row>51</xdr:row>
      <xdr:rowOff>19050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516255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4638675</xdr:colOff>
      <xdr:row>16</xdr:row>
      <xdr:rowOff>85725</xdr:rowOff>
    </xdr:from>
    <xdr:to>
      <xdr:col>14</xdr:col>
      <xdr:colOff>6934200</xdr:colOff>
      <xdr:row>37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2990850"/>
          <a:ext cx="2295525" cy="3009900"/>
        </a:xfrm>
        <a:prstGeom prst="rect">
          <a:avLst/>
        </a:prstGeom>
      </xdr:spPr>
    </xdr:pic>
    <xdr:clientData/>
  </xdr:twoCellAnchor>
  <xdr:twoCellAnchor>
    <xdr:from>
      <xdr:col>14</xdr:col>
      <xdr:colOff>5562600</xdr:colOff>
      <xdr:row>22</xdr:row>
      <xdr:rowOff>147109</xdr:rowOff>
    </xdr:from>
    <xdr:to>
      <xdr:col>14</xdr:col>
      <xdr:colOff>5853642</xdr:colOff>
      <xdr:row>26</xdr:row>
      <xdr:rowOff>19141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100-000007000000}"/>
            </a:ext>
          </a:extLst>
        </xdr:cNvPr>
        <xdr:cNvSpPr txBox="1"/>
      </xdr:nvSpPr>
      <xdr:spPr>
        <a:xfrm>
          <a:off x="14277975" y="390948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6768042</xdr:colOff>
      <xdr:row>20</xdr:row>
      <xdr:rowOff>19050</xdr:rowOff>
    </xdr:from>
    <xdr:to>
      <xdr:col>14</xdr:col>
      <xdr:colOff>7059083</xdr:colOff>
      <xdr:row>22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100-000008000000}"/>
            </a:ext>
          </a:extLst>
        </xdr:cNvPr>
        <xdr:cNvSpPr txBox="1"/>
      </xdr:nvSpPr>
      <xdr:spPr>
        <a:xfrm>
          <a:off x="15483417" y="34956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5593292</xdr:colOff>
      <xdr:row>35</xdr:row>
      <xdr:rowOff>206375</xdr:rowOff>
    </xdr:from>
    <xdr:to>
      <xdr:col>14</xdr:col>
      <xdr:colOff>5893858</xdr:colOff>
      <xdr:row>39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100-000009000000}"/>
            </a:ext>
          </a:extLst>
        </xdr:cNvPr>
        <xdr:cNvSpPr txBox="1"/>
      </xdr:nvSpPr>
      <xdr:spPr>
        <a:xfrm>
          <a:off x="14308667" y="58261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6762750</xdr:colOff>
      <xdr:row>29</xdr:row>
      <xdr:rowOff>80434</xdr:rowOff>
    </xdr:from>
    <xdr:to>
      <xdr:col>14</xdr:col>
      <xdr:colOff>7053792</xdr:colOff>
      <xdr:row>33</xdr:row>
      <xdr:rowOff>91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100-00000A000000}"/>
            </a:ext>
          </a:extLst>
        </xdr:cNvPr>
        <xdr:cNvSpPr txBox="1"/>
      </xdr:nvSpPr>
      <xdr:spPr>
        <a:xfrm>
          <a:off x="15478125" y="48429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4</xdr:row>
      <xdr:rowOff>9525</xdr:rowOff>
    </xdr:from>
    <xdr:to>
      <xdr:col>13</xdr:col>
      <xdr:colOff>4657725</xdr:colOff>
      <xdr:row>21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247775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4229100</xdr:colOff>
      <xdr:row>3</xdr:row>
      <xdr:rowOff>190500</xdr:rowOff>
    </xdr:from>
    <xdr:to>
      <xdr:col>13</xdr:col>
      <xdr:colOff>6638925</xdr:colOff>
      <xdr:row>19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143000"/>
          <a:ext cx="2409825" cy="2419350"/>
        </a:xfrm>
        <a:prstGeom prst="rect">
          <a:avLst/>
        </a:prstGeom>
      </xdr:spPr>
    </xdr:pic>
    <xdr:clientData/>
  </xdr:twoCellAnchor>
  <xdr:twoCellAnchor>
    <xdr:from>
      <xdr:col>13</xdr:col>
      <xdr:colOff>5067300</xdr:colOff>
      <xdr:row>4</xdr:row>
      <xdr:rowOff>89959</xdr:rowOff>
    </xdr:from>
    <xdr:to>
      <xdr:col>13</xdr:col>
      <xdr:colOff>5358342</xdr:colOff>
      <xdr:row>7</xdr:row>
      <xdr:rowOff>200116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200-000006000000}"/>
            </a:ext>
          </a:extLst>
        </xdr:cNvPr>
        <xdr:cNvSpPr txBox="1"/>
      </xdr:nvSpPr>
      <xdr:spPr>
        <a:xfrm>
          <a:off x="13687425" y="1328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6472767</xdr:colOff>
      <xdr:row>9</xdr:row>
      <xdr:rowOff>76200</xdr:rowOff>
    </xdr:from>
    <xdr:to>
      <xdr:col>13</xdr:col>
      <xdr:colOff>6744758</xdr:colOff>
      <xdr:row>11</xdr:row>
      <xdr:rowOff>219075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200-000007000000}"/>
            </a:ext>
          </a:extLst>
        </xdr:cNvPr>
        <xdr:cNvSpPr txBox="1"/>
      </xdr:nvSpPr>
      <xdr:spPr>
        <a:xfrm>
          <a:off x="15092892" y="1981200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5193242</xdr:colOff>
      <xdr:row>19</xdr:row>
      <xdr:rowOff>6350</xdr:rowOff>
    </xdr:from>
    <xdr:to>
      <xdr:col>13</xdr:col>
      <xdr:colOff>5493808</xdr:colOff>
      <xdr:row>20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200-000008000000}"/>
            </a:ext>
          </a:extLst>
        </xdr:cNvPr>
        <xdr:cNvSpPr txBox="1"/>
      </xdr:nvSpPr>
      <xdr:spPr>
        <a:xfrm>
          <a:off x="13813367" y="33877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6467475</xdr:colOff>
      <xdr:row>15</xdr:row>
      <xdr:rowOff>4234</xdr:rowOff>
    </xdr:from>
    <xdr:to>
      <xdr:col>13</xdr:col>
      <xdr:colOff>6739467</xdr:colOff>
      <xdr:row>17</xdr:row>
      <xdr:rowOff>209641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200-000009000000}"/>
            </a:ext>
          </a:extLst>
        </xdr:cNvPr>
        <xdr:cNvSpPr txBox="1"/>
      </xdr:nvSpPr>
      <xdr:spPr>
        <a:xfrm>
          <a:off x="15087600" y="2766484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5153025</xdr:colOff>
      <xdr:row>18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1054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4886325</xdr:colOff>
      <xdr:row>3</xdr:row>
      <xdr:rowOff>180975</xdr:rowOff>
    </xdr:from>
    <xdr:to>
      <xdr:col>13</xdr:col>
      <xdr:colOff>6905625</xdr:colOff>
      <xdr:row>23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6450" y="1133475"/>
          <a:ext cx="2019300" cy="3752850"/>
        </a:xfrm>
        <a:prstGeom prst="rect">
          <a:avLst/>
        </a:prstGeom>
      </xdr:spPr>
    </xdr:pic>
    <xdr:clientData/>
  </xdr:twoCellAnchor>
  <xdr:twoCellAnchor>
    <xdr:from>
      <xdr:col>13</xdr:col>
      <xdr:colOff>4924425</xdr:colOff>
      <xdr:row>5</xdr:row>
      <xdr:rowOff>47625</xdr:rowOff>
    </xdr:from>
    <xdr:to>
      <xdr:col>13</xdr:col>
      <xdr:colOff>5215467</xdr:colOff>
      <xdr:row>8</xdr:row>
      <xdr:rowOff>14907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300-000005000000}"/>
            </a:ext>
          </a:extLst>
        </xdr:cNvPr>
        <xdr:cNvSpPr txBox="1"/>
      </xdr:nvSpPr>
      <xdr:spPr>
        <a:xfrm>
          <a:off x="13544550" y="13811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6739467</xdr:colOff>
      <xdr:row>9</xdr:row>
      <xdr:rowOff>167216</xdr:rowOff>
    </xdr:from>
    <xdr:to>
      <xdr:col>13</xdr:col>
      <xdr:colOff>7011458</xdr:colOff>
      <xdr:row>13</xdr:row>
      <xdr:rowOff>24341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300-000006000000}"/>
            </a:ext>
          </a:extLst>
        </xdr:cNvPr>
        <xdr:cNvSpPr txBox="1"/>
      </xdr:nvSpPr>
      <xdr:spPr>
        <a:xfrm>
          <a:off x="15359592" y="20722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6736292</xdr:colOff>
      <xdr:row>17</xdr:row>
      <xdr:rowOff>11641</xdr:rowOff>
    </xdr:from>
    <xdr:to>
      <xdr:col>13</xdr:col>
      <xdr:colOff>7036858</xdr:colOff>
      <xdr:row>19</xdr:row>
      <xdr:rowOff>21256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300-000008000000}"/>
            </a:ext>
          </a:extLst>
        </xdr:cNvPr>
        <xdr:cNvSpPr txBox="1"/>
      </xdr:nvSpPr>
      <xdr:spPr>
        <a:xfrm>
          <a:off x="15356417" y="3393016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5838825</xdr:colOff>
      <xdr:row>22</xdr:row>
      <xdr:rowOff>133350</xdr:rowOff>
    </xdr:from>
    <xdr:to>
      <xdr:col>13</xdr:col>
      <xdr:colOff>6110817</xdr:colOff>
      <xdr:row>24</xdr:row>
      <xdr:rowOff>148257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300-000009000000}"/>
            </a:ext>
          </a:extLst>
        </xdr:cNvPr>
        <xdr:cNvSpPr txBox="1"/>
      </xdr:nvSpPr>
      <xdr:spPr>
        <a:xfrm>
          <a:off x="14458950" y="4705350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4857750</xdr:colOff>
      <xdr:row>19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101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4543425</xdr:colOff>
      <xdr:row>3</xdr:row>
      <xdr:rowOff>152400</xdr:rowOff>
    </xdr:from>
    <xdr:to>
      <xdr:col>13</xdr:col>
      <xdr:colOff>6581775</xdr:colOff>
      <xdr:row>25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3550" y="1104900"/>
          <a:ext cx="2038350" cy="4105275"/>
        </a:xfrm>
        <a:prstGeom prst="rect">
          <a:avLst/>
        </a:prstGeom>
      </xdr:spPr>
    </xdr:pic>
    <xdr:clientData/>
  </xdr:twoCellAnchor>
  <xdr:twoCellAnchor>
    <xdr:from>
      <xdr:col>13</xdr:col>
      <xdr:colOff>4562475</xdr:colOff>
      <xdr:row>5</xdr:row>
      <xdr:rowOff>0</xdr:rowOff>
    </xdr:from>
    <xdr:to>
      <xdr:col>13</xdr:col>
      <xdr:colOff>4853517</xdr:colOff>
      <xdr:row>7</xdr:row>
      <xdr:rowOff>205407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400-000005000000}"/>
            </a:ext>
          </a:extLst>
        </xdr:cNvPr>
        <xdr:cNvSpPr txBox="1"/>
      </xdr:nvSpPr>
      <xdr:spPr>
        <a:xfrm>
          <a:off x="13182600" y="13335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6425142</xdr:colOff>
      <xdr:row>9</xdr:row>
      <xdr:rowOff>14816</xdr:rowOff>
    </xdr:from>
    <xdr:to>
      <xdr:col>13</xdr:col>
      <xdr:colOff>6697133</xdr:colOff>
      <xdr:row>11</xdr:row>
      <xdr:rowOff>157691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400-000006000000}"/>
            </a:ext>
          </a:extLst>
        </xdr:cNvPr>
        <xdr:cNvSpPr txBox="1"/>
      </xdr:nvSpPr>
      <xdr:spPr>
        <a:xfrm>
          <a:off x="15045267" y="19198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6431492</xdr:colOff>
      <xdr:row>19</xdr:row>
      <xdr:rowOff>78316</xdr:rowOff>
    </xdr:from>
    <xdr:to>
      <xdr:col>13</xdr:col>
      <xdr:colOff>6732058</xdr:colOff>
      <xdr:row>21</xdr:row>
      <xdr:rowOff>87931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400-000007000000}"/>
            </a:ext>
          </a:extLst>
        </xdr:cNvPr>
        <xdr:cNvSpPr txBox="1"/>
      </xdr:nvSpPr>
      <xdr:spPr>
        <a:xfrm>
          <a:off x="15051617" y="3745441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5524500</xdr:colOff>
      <xdr:row>24</xdr:row>
      <xdr:rowOff>161925</xdr:rowOff>
    </xdr:from>
    <xdr:to>
      <xdr:col>13</xdr:col>
      <xdr:colOff>5796492</xdr:colOff>
      <xdr:row>26</xdr:row>
      <xdr:rowOff>176832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400-000008000000}"/>
            </a:ext>
          </a:extLst>
        </xdr:cNvPr>
        <xdr:cNvSpPr txBox="1"/>
      </xdr:nvSpPr>
      <xdr:spPr>
        <a:xfrm>
          <a:off x="14144625" y="5019675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4562475</xdr:colOff>
      <xdr:row>7</xdr:row>
      <xdr:rowOff>104775</xdr:rowOff>
    </xdr:from>
    <xdr:to>
      <xdr:col>13</xdr:col>
      <xdr:colOff>4853517</xdr:colOff>
      <xdr:row>11</xdr:row>
      <xdr:rowOff>24432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400-000009000000}"/>
            </a:ext>
          </a:extLst>
        </xdr:cNvPr>
        <xdr:cNvSpPr txBox="1"/>
      </xdr:nvSpPr>
      <xdr:spPr>
        <a:xfrm>
          <a:off x="13182600" y="17240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4067175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952500"/>
          <a:ext cx="39719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876300</xdr:colOff>
      <xdr:row>23</xdr:row>
      <xdr:rowOff>19050</xdr:rowOff>
    </xdr:from>
    <xdr:to>
      <xdr:col>12</xdr:col>
      <xdr:colOff>4305300</xdr:colOff>
      <xdr:row>47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24300"/>
          <a:ext cx="3429000" cy="3810000"/>
        </a:xfrm>
        <a:prstGeom prst="rect">
          <a:avLst/>
        </a:prstGeom>
      </xdr:spPr>
    </xdr:pic>
    <xdr:clientData/>
  </xdr:twoCellAnchor>
  <xdr:twoCellAnchor>
    <xdr:from>
      <xdr:col>12</xdr:col>
      <xdr:colOff>2486025</xdr:colOff>
      <xdr:row>46</xdr:row>
      <xdr:rowOff>47625</xdr:rowOff>
    </xdr:from>
    <xdr:to>
      <xdr:col>12</xdr:col>
      <xdr:colOff>2870089</xdr:colOff>
      <xdr:row>47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439400" y="7286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1019175</xdr:colOff>
      <xdr:row>33</xdr:row>
      <xdr:rowOff>76200</xdr:rowOff>
    </xdr:from>
    <xdr:to>
      <xdr:col>12</xdr:col>
      <xdr:colOff>1403239</xdr:colOff>
      <xdr:row>37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8972550" y="54102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3933825</xdr:colOff>
      <xdr:row>42</xdr:row>
      <xdr:rowOff>171450</xdr:rowOff>
    </xdr:from>
    <xdr:to>
      <xdr:col>12</xdr:col>
      <xdr:colOff>4317889</xdr:colOff>
      <xdr:row>46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1887200" y="6791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42</xdr:row>
      <xdr:rowOff>85725</xdr:rowOff>
    </xdr:from>
    <xdr:to>
      <xdr:col>12</xdr:col>
      <xdr:colOff>3022489</xdr:colOff>
      <xdr:row>45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0591800" y="67056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114300</xdr:colOff>
      <xdr:row>4</xdr:row>
      <xdr:rowOff>9525</xdr:rowOff>
    </xdr:from>
    <xdr:to>
      <xdr:col>16</xdr:col>
      <xdr:colOff>5953125</xdr:colOff>
      <xdr:row>37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247775"/>
          <a:ext cx="5838825" cy="4762500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4</xdr:row>
      <xdr:rowOff>0</xdr:rowOff>
    </xdr:from>
    <xdr:to>
      <xdr:col>15</xdr:col>
      <xdr:colOff>571500</xdr:colOff>
      <xdr:row>23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1238250"/>
          <a:ext cx="5905500" cy="2857500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3</xdr:row>
      <xdr:rowOff>171450</xdr:rowOff>
    </xdr:from>
    <xdr:to>
      <xdr:col>12</xdr:col>
      <xdr:colOff>6886575</xdr:colOff>
      <xdr:row>22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123950"/>
          <a:ext cx="68484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22</xdr:row>
      <xdr:rowOff>38100</xdr:rowOff>
    </xdr:from>
    <xdr:to>
      <xdr:col>12</xdr:col>
      <xdr:colOff>7583286</xdr:colOff>
      <xdr:row>28</xdr:row>
      <xdr:rowOff>170100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6" y="3848100"/>
          <a:ext cx="7059410" cy="165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412750</xdr:colOff>
      <xdr:row>22</xdr:row>
      <xdr:rowOff>161925</xdr:rowOff>
    </xdr:from>
    <xdr:to>
      <xdr:col>12</xdr:col>
      <xdr:colOff>703791</xdr:colOff>
      <xdr:row>24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700-000005000000}"/>
            </a:ext>
          </a:extLst>
        </xdr:cNvPr>
        <xdr:cNvSpPr txBox="1"/>
      </xdr:nvSpPr>
      <xdr:spPr>
        <a:xfrm>
          <a:off x="9156700" y="3971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4143375</xdr:colOff>
      <xdr:row>27</xdr:row>
      <xdr:rowOff>53975</xdr:rowOff>
    </xdr:from>
    <xdr:to>
      <xdr:col>12</xdr:col>
      <xdr:colOff>4443941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700-000007000000}"/>
            </a:ext>
          </a:extLst>
        </xdr:cNvPr>
        <xdr:cNvSpPr txBox="1"/>
      </xdr:nvSpPr>
      <xdr:spPr>
        <a:xfrm>
          <a:off x="11553825" y="51498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</xdr:colOff>
      <xdr:row>25</xdr:row>
      <xdr:rowOff>25400</xdr:rowOff>
    </xdr:from>
    <xdr:to>
      <xdr:col>12</xdr:col>
      <xdr:colOff>729191</xdr:colOff>
      <xdr:row>27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700-000008000000}"/>
            </a:ext>
          </a:extLst>
        </xdr:cNvPr>
        <xdr:cNvSpPr txBox="1"/>
      </xdr:nvSpPr>
      <xdr:spPr>
        <a:xfrm>
          <a:off x="8505825" y="46450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1000125</xdr:colOff>
      <xdr:row>26</xdr:row>
      <xdr:rowOff>234950</xdr:rowOff>
    </xdr:from>
    <xdr:to>
      <xdr:col>12</xdr:col>
      <xdr:colOff>1300691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700-000009000000}"/>
            </a:ext>
          </a:extLst>
        </xdr:cNvPr>
        <xdr:cNvSpPr txBox="1"/>
      </xdr:nvSpPr>
      <xdr:spPr>
        <a:xfrm>
          <a:off x="8410575" y="5092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</xdr:colOff>
      <xdr:row>3</xdr:row>
      <xdr:rowOff>59055</xdr:rowOff>
    </xdr:from>
    <xdr:to>
      <xdr:col>14</xdr:col>
      <xdr:colOff>4271010</xdr:colOff>
      <xdr:row>22</xdr:row>
      <xdr:rowOff>59055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1003935"/>
          <a:ext cx="4200525" cy="2811780"/>
        </a:xfrm>
        <a:prstGeom prst="rect">
          <a:avLst/>
        </a:prstGeom>
      </xdr:spPr>
    </xdr:pic>
    <xdr:clientData/>
  </xdr:twoCellAnchor>
  <xdr:twoCellAnchor editAs="oneCell">
    <xdr:from>
      <xdr:col>14</xdr:col>
      <xdr:colOff>4743450</xdr:colOff>
      <xdr:row>3</xdr:row>
      <xdr:rowOff>152400</xdr:rowOff>
    </xdr:from>
    <xdr:to>
      <xdr:col>14</xdr:col>
      <xdr:colOff>6467475</xdr:colOff>
      <xdr:row>28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0" y="1104900"/>
          <a:ext cx="1724025" cy="4229100"/>
        </a:xfrm>
        <a:prstGeom prst="rect">
          <a:avLst/>
        </a:prstGeom>
      </xdr:spPr>
    </xdr:pic>
    <xdr:clientData/>
  </xdr:twoCellAnchor>
  <xdr:twoCellAnchor>
    <xdr:from>
      <xdr:col>14</xdr:col>
      <xdr:colOff>5372100</xdr:colOff>
      <xdr:row>2</xdr:row>
      <xdr:rowOff>171450</xdr:rowOff>
    </xdr:from>
    <xdr:to>
      <xdr:col>14</xdr:col>
      <xdr:colOff>5663141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800-000005000000}"/>
            </a:ext>
          </a:extLst>
        </xdr:cNvPr>
        <xdr:cNvSpPr txBox="1"/>
      </xdr:nvSpPr>
      <xdr:spPr>
        <a:xfrm>
          <a:off x="14782800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5445125</xdr:colOff>
      <xdr:row>27</xdr:row>
      <xdr:rowOff>92075</xdr:rowOff>
    </xdr:from>
    <xdr:to>
      <xdr:col>14</xdr:col>
      <xdr:colOff>5745691</xdr:colOff>
      <xdr:row>29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800-000006000000}"/>
            </a:ext>
          </a:extLst>
        </xdr:cNvPr>
        <xdr:cNvSpPr txBox="1"/>
      </xdr:nvSpPr>
      <xdr:spPr>
        <a:xfrm>
          <a:off x="14855825" y="5187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6340475</xdr:colOff>
      <xdr:row>21</xdr:row>
      <xdr:rowOff>82550</xdr:rowOff>
    </xdr:from>
    <xdr:to>
      <xdr:col>14</xdr:col>
      <xdr:colOff>6641041</xdr:colOff>
      <xdr:row>22</xdr:row>
      <xdr:rowOff>473165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800-000007000000}"/>
            </a:ext>
          </a:extLst>
        </xdr:cNvPr>
        <xdr:cNvSpPr txBox="1"/>
      </xdr:nvSpPr>
      <xdr:spPr>
        <a:xfrm>
          <a:off x="15751175" y="37973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6330950</xdr:colOff>
      <xdr:row>7</xdr:row>
      <xdr:rowOff>158750</xdr:rowOff>
    </xdr:from>
    <xdr:to>
      <xdr:col>14</xdr:col>
      <xdr:colOff>6631516</xdr:colOff>
      <xdr:row>11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800-000008000000}"/>
            </a:ext>
          </a:extLst>
        </xdr:cNvPr>
        <xdr:cNvSpPr txBox="1"/>
      </xdr:nvSpPr>
      <xdr:spPr>
        <a:xfrm>
          <a:off x="15741650" y="1778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5426075</xdr:colOff>
      <xdr:row>25</xdr:row>
      <xdr:rowOff>168275</xdr:rowOff>
    </xdr:from>
    <xdr:to>
      <xdr:col>14</xdr:col>
      <xdr:colOff>5726641</xdr:colOff>
      <xdr:row>27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800-000009000000}"/>
            </a:ext>
          </a:extLst>
        </xdr:cNvPr>
        <xdr:cNvSpPr txBox="1"/>
      </xdr:nvSpPr>
      <xdr:spPr>
        <a:xfrm>
          <a:off x="14836775" y="47879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11</xdr:col>
      <xdr:colOff>4838700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952500"/>
          <a:ext cx="47529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16</xdr:row>
      <xdr:rowOff>66675</xdr:rowOff>
    </xdr:from>
    <xdr:to>
      <xdr:col>11</xdr:col>
      <xdr:colOff>4200525</xdr:colOff>
      <xdr:row>20</xdr:row>
      <xdr:rowOff>209550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3971925"/>
          <a:ext cx="3105150" cy="1095375"/>
        </a:xfrm>
        <a:prstGeom prst="rect">
          <a:avLst/>
        </a:prstGeom>
      </xdr:spPr>
    </xdr:pic>
    <xdr:clientData/>
  </xdr:twoCellAnchor>
  <xdr:twoCellAnchor>
    <xdr:from>
      <xdr:col>11</xdr:col>
      <xdr:colOff>2809875</xdr:colOff>
      <xdr:row>17</xdr:row>
      <xdr:rowOff>85725</xdr:rowOff>
    </xdr:from>
    <xdr:to>
      <xdr:col>11</xdr:col>
      <xdr:colOff>3100916</xdr:colOff>
      <xdr:row>19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900-000006000000}"/>
            </a:ext>
          </a:extLst>
        </xdr:cNvPr>
        <xdr:cNvSpPr txBox="1"/>
      </xdr:nvSpPr>
      <xdr:spPr>
        <a:xfrm>
          <a:off x="10220325" y="42291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3597275</xdr:colOff>
      <xdr:row>20</xdr:row>
      <xdr:rowOff>44450</xdr:rowOff>
    </xdr:from>
    <xdr:to>
      <xdr:col>11</xdr:col>
      <xdr:colOff>3897841</xdr:colOff>
      <xdr:row>22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900-000007000000}"/>
            </a:ext>
          </a:extLst>
        </xdr:cNvPr>
        <xdr:cNvSpPr txBox="1"/>
      </xdr:nvSpPr>
      <xdr:spPr>
        <a:xfrm>
          <a:off x="1100772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2130425</xdr:colOff>
      <xdr:row>20</xdr:row>
      <xdr:rowOff>44450</xdr:rowOff>
    </xdr:from>
    <xdr:to>
      <xdr:col>11</xdr:col>
      <xdr:colOff>2430991</xdr:colOff>
      <xdr:row>22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900-000008000000}"/>
            </a:ext>
          </a:extLst>
        </xdr:cNvPr>
        <xdr:cNvSpPr txBox="1"/>
      </xdr:nvSpPr>
      <xdr:spPr>
        <a:xfrm>
          <a:off x="954087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5010150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1143000</xdr:colOff>
      <xdr:row>17</xdr:row>
      <xdr:rowOff>66675</xdr:rowOff>
    </xdr:from>
    <xdr:to>
      <xdr:col>11</xdr:col>
      <xdr:colOff>4695825</xdr:colOff>
      <xdr:row>21</xdr:row>
      <xdr:rowOff>209550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019550"/>
          <a:ext cx="3552825" cy="1095375"/>
        </a:xfrm>
        <a:prstGeom prst="rect">
          <a:avLst/>
        </a:prstGeom>
      </xdr:spPr>
    </xdr:pic>
    <xdr:clientData/>
  </xdr:twoCellAnchor>
  <xdr:twoCellAnchor>
    <xdr:from>
      <xdr:col>11</xdr:col>
      <xdr:colOff>1517650</xdr:colOff>
      <xdr:row>21</xdr:row>
      <xdr:rowOff>47625</xdr:rowOff>
    </xdr:from>
    <xdr:to>
      <xdr:col>11</xdr:col>
      <xdr:colOff>1808691</xdr:colOff>
      <xdr:row>23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A00-000005000000}"/>
            </a:ext>
          </a:extLst>
        </xdr:cNvPr>
        <xdr:cNvSpPr txBox="1"/>
      </xdr:nvSpPr>
      <xdr:spPr>
        <a:xfrm>
          <a:off x="8928100" y="49530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21</xdr:row>
      <xdr:rowOff>53975</xdr:rowOff>
    </xdr:from>
    <xdr:to>
      <xdr:col>11</xdr:col>
      <xdr:colOff>3824816</xdr:colOff>
      <xdr:row>23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A00-000006000000}"/>
            </a:ext>
          </a:extLst>
        </xdr:cNvPr>
        <xdr:cNvSpPr txBox="1"/>
      </xdr:nvSpPr>
      <xdr:spPr>
        <a:xfrm>
          <a:off x="10934700" y="4959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4524375</xdr:colOff>
      <xdr:row>18</xdr:row>
      <xdr:rowOff>92075</xdr:rowOff>
    </xdr:from>
    <xdr:to>
      <xdr:col>11</xdr:col>
      <xdr:colOff>4824941</xdr:colOff>
      <xdr:row>20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A00-000007000000}"/>
            </a:ext>
          </a:extLst>
        </xdr:cNvPr>
        <xdr:cNvSpPr txBox="1"/>
      </xdr:nvSpPr>
      <xdr:spPr>
        <a:xfrm>
          <a:off x="11934825" y="4283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5495925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952500"/>
          <a:ext cx="5429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19</xdr:row>
      <xdr:rowOff>0</xdr:rowOff>
    </xdr:from>
    <xdr:to>
      <xdr:col>11</xdr:col>
      <xdr:colOff>5048250</xdr:colOff>
      <xdr:row>24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4048125"/>
          <a:ext cx="3952875" cy="1219200"/>
        </a:xfrm>
        <a:prstGeom prst="rect">
          <a:avLst/>
        </a:prstGeom>
      </xdr:spPr>
    </xdr:pic>
    <xdr:clientData/>
  </xdr:twoCellAnchor>
  <xdr:twoCellAnchor>
    <xdr:from>
      <xdr:col>11</xdr:col>
      <xdr:colOff>4733925</xdr:colOff>
      <xdr:row>18</xdr:row>
      <xdr:rowOff>174625</xdr:rowOff>
    </xdr:from>
    <xdr:to>
      <xdr:col>11</xdr:col>
      <xdr:colOff>5024966</xdr:colOff>
      <xdr:row>20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B00-000005000000}"/>
            </a:ext>
          </a:extLst>
        </xdr:cNvPr>
        <xdr:cNvSpPr txBox="1"/>
      </xdr:nvSpPr>
      <xdr:spPr>
        <a:xfrm>
          <a:off x="12144375" y="39846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2225675</xdr:colOff>
      <xdr:row>23</xdr:row>
      <xdr:rowOff>95250</xdr:rowOff>
    </xdr:from>
    <xdr:to>
      <xdr:col>11</xdr:col>
      <xdr:colOff>2526241</xdr:colOff>
      <xdr:row>25</xdr:row>
      <xdr:rowOff>104865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B00-000006000000}"/>
            </a:ext>
          </a:extLst>
        </xdr:cNvPr>
        <xdr:cNvSpPr txBox="1"/>
      </xdr:nvSpPr>
      <xdr:spPr>
        <a:xfrm>
          <a:off x="9636125" y="50958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2311400</xdr:colOff>
      <xdr:row>20</xdr:row>
      <xdr:rowOff>190500</xdr:rowOff>
    </xdr:from>
    <xdr:to>
      <xdr:col>11</xdr:col>
      <xdr:colOff>2611966</xdr:colOff>
      <xdr:row>22</xdr:row>
      <xdr:rowOff>200115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B00-000007000000}"/>
            </a:ext>
          </a:extLst>
        </xdr:cNvPr>
        <xdr:cNvSpPr txBox="1"/>
      </xdr:nvSpPr>
      <xdr:spPr>
        <a:xfrm>
          <a:off x="9721850" y="4476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5238750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3952875"/>
          <a:ext cx="4076700" cy="108585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C00-000005000000}"/>
            </a:ext>
          </a:extLst>
        </xdr:cNvPr>
        <xdr:cNvSpPr txBox="1"/>
      </xdr:nvSpPr>
      <xdr:spPr>
        <a:xfrm>
          <a:off x="9191625" y="4860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C00-000006000000}"/>
            </a:ext>
          </a:extLst>
        </xdr:cNvPr>
        <xdr:cNvSpPr txBox="1"/>
      </xdr:nvSpPr>
      <xdr:spPr>
        <a:xfrm>
          <a:off x="11331575" y="4876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C00-000007000000}"/>
            </a:ext>
          </a:extLst>
        </xdr:cNvPr>
        <xdr:cNvSpPr txBox="1"/>
      </xdr:nvSpPr>
      <xdr:spPr>
        <a:xfrm>
          <a:off x="8531225" y="4210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040" y="3909060"/>
          <a:ext cx="4076700" cy="107823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D00-000005000000}"/>
            </a:ext>
          </a:extLst>
        </xdr:cNvPr>
        <xdr:cNvSpPr txBox="1"/>
      </xdr:nvSpPr>
      <xdr:spPr>
        <a:xfrm>
          <a:off x="9416415" y="4811395"/>
          <a:ext cx="291041" cy="424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D00-000006000000}"/>
            </a:ext>
          </a:extLst>
        </xdr:cNvPr>
        <xdr:cNvSpPr txBox="1"/>
      </xdr:nvSpPr>
      <xdr:spPr>
        <a:xfrm>
          <a:off x="11556365" y="482727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D00-000007000000}"/>
            </a:ext>
          </a:extLst>
        </xdr:cNvPr>
        <xdr:cNvSpPr txBox="1"/>
      </xdr:nvSpPr>
      <xdr:spPr>
        <a:xfrm>
          <a:off x="8756015" y="416433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373380</xdr:colOff>
      <xdr:row>2</xdr:row>
      <xdr:rowOff>114300</xdr:rowOff>
    </xdr:from>
    <xdr:to>
      <xdr:col>11</xdr:col>
      <xdr:colOff>4956036</xdr:colOff>
      <xdr:row>15</xdr:row>
      <xdr:rowOff>148620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9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620" y="777240"/>
          <a:ext cx="4582656" cy="2808000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76200</xdr:rowOff>
    </xdr:from>
    <xdr:to>
      <xdr:col>11</xdr:col>
      <xdr:colOff>7410450</xdr:colOff>
      <xdr:row>22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1028700"/>
          <a:ext cx="73723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22</xdr:row>
      <xdr:rowOff>85725</xdr:rowOff>
    </xdr:from>
    <xdr:to>
      <xdr:col>11</xdr:col>
      <xdr:colOff>7622992</xdr:colOff>
      <xdr:row>29</xdr:row>
      <xdr:rowOff>51600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95725"/>
          <a:ext cx="7442017" cy="1728000"/>
        </a:xfrm>
        <a:prstGeom prst="rect">
          <a:avLst/>
        </a:prstGeom>
      </xdr:spPr>
    </xdr:pic>
    <xdr:clientData/>
  </xdr:twoCellAnchor>
  <xdr:twoCellAnchor>
    <xdr:from>
      <xdr:col>11</xdr:col>
      <xdr:colOff>7505700</xdr:colOff>
      <xdr:row>22</xdr:row>
      <xdr:rowOff>247650</xdr:rowOff>
    </xdr:from>
    <xdr:to>
      <xdr:col>11</xdr:col>
      <xdr:colOff>7796741</xdr:colOff>
      <xdr:row>24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E00-000005000000}"/>
            </a:ext>
          </a:extLst>
        </xdr:cNvPr>
        <xdr:cNvSpPr txBox="1"/>
      </xdr:nvSpPr>
      <xdr:spPr>
        <a:xfrm>
          <a:off x="14916150" y="4057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3749675</xdr:colOff>
      <xdr:row>28</xdr:row>
      <xdr:rowOff>177800</xdr:rowOff>
    </xdr:from>
    <xdr:to>
      <xdr:col>11</xdr:col>
      <xdr:colOff>4050241</xdr:colOff>
      <xdr:row>30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E00-000006000000}"/>
            </a:ext>
          </a:extLst>
        </xdr:cNvPr>
        <xdr:cNvSpPr txBox="1"/>
      </xdr:nvSpPr>
      <xdr:spPr>
        <a:xfrm>
          <a:off x="11160125" y="5511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7502525</xdr:colOff>
      <xdr:row>26</xdr:row>
      <xdr:rowOff>34925</xdr:rowOff>
    </xdr:from>
    <xdr:to>
      <xdr:col>11</xdr:col>
      <xdr:colOff>7803091</xdr:colOff>
      <xdr:row>28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E00-000007000000}"/>
            </a:ext>
          </a:extLst>
        </xdr:cNvPr>
        <xdr:cNvSpPr txBox="1"/>
      </xdr:nvSpPr>
      <xdr:spPr>
        <a:xfrm>
          <a:off x="14912975" y="48926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4486275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4419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933450</xdr:colOff>
      <xdr:row>23</xdr:row>
      <xdr:rowOff>0</xdr:rowOff>
    </xdr:from>
    <xdr:to>
      <xdr:col>12</xdr:col>
      <xdr:colOff>4146550</xdr:colOff>
      <xdr:row>47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905250"/>
          <a:ext cx="3213100" cy="3810000"/>
        </a:xfrm>
        <a:prstGeom prst="rect">
          <a:avLst/>
        </a:prstGeom>
      </xdr:spPr>
    </xdr:pic>
    <xdr:clientData/>
  </xdr:twoCellAnchor>
  <xdr:twoCellAnchor>
    <xdr:from>
      <xdr:col>12</xdr:col>
      <xdr:colOff>838200</xdr:colOff>
      <xdr:row>33</xdr:row>
      <xdr:rowOff>19050</xdr:rowOff>
    </xdr:from>
    <xdr:to>
      <xdr:col>12</xdr:col>
      <xdr:colOff>1222264</xdr:colOff>
      <xdr:row>35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8791575" y="53530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2447925</xdr:colOff>
      <xdr:row>45</xdr:row>
      <xdr:rowOff>28575</xdr:rowOff>
    </xdr:from>
    <xdr:to>
      <xdr:col>12</xdr:col>
      <xdr:colOff>2831989</xdr:colOff>
      <xdr:row>46</xdr:row>
      <xdr:rowOff>435065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7172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3790950</xdr:colOff>
      <xdr:row>42</xdr:row>
      <xdr:rowOff>19050</xdr:rowOff>
    </xdr:from>
    <xdr:to>
      <xdr:col>12</xdr:col>
      <xdr:colOff>4175014</xdr:colOff>
      <xdr:row>44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1744325" y="66389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2400300</xdr:colOff>
      <xdr:row>40</xdr:row>
      <xdr:rowOff>190500</xdr:rowOff>
    </xdr:from>
    <xdr:to>
      <xdr:col>12</xdr:col>
      <xdr:colOff>2784364</xdr:colOff>
      <xdr:row>44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353675" y="6524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3</xdr:row>
      <xdr:rowOff>0</xdr:rowOff>
    </xdr:from>
    <xdr:to>
      <xdr:col>14</xdr:col>
      <xdr:colOff>5276850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238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752475</xdr:colOff>
      <xdr:row>16</xdr:row>
      <xdr:rowOff>0</xdr:rowOff>
    </xdr:from>
    <xdr:to>
      <xdr:col>14</xdr:col>
      <xdr:colOff>5048250</xdr:colOff>
      <xdr:row>22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3905250"/>
          <a:ext cx="4295775" cy="1571625"/>
        </a:xfrm>
        <a:prstGeom prst="rect">
          <a:avLst/>
        </a:prstGeom>
      </xdr:spPr>
    </xdr:pic>
    <xdr:clientData/>
  </xdr:twoCellAnchor>
  <xdr:twoCellAnchor>
    <xdr:from>
      <xdr:col>14</xdr:col>
      <xdr:colOff>1136650</xdr:colOff>
      <xdr:row>20</xdr:row>
      <xdr:rowOff>88900</xdr:rowOff>
    </xdr:from>
    <xdr:to>
      <xdr:col>14</xdr:col>
      <xdr:colOff>1427691</xdr:colOff>
      <xdr:row>22</xdr:row>
      <xdr:rowOff>41275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F00-000005000000}"/>
            </a:ext>
          </a:extLst>
        </xdr:cNvPr>
        <xdr:cNvSpPr txBox="1"/>
      </xdr:nvSpPr>
      <xdr:spPr>
        <a:xfrm>
          <a:off x="10547350" y="4946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3448050</xdr:colOff>
      <xdr:row>21</xdr:row>
      <xdr:rowOff>219075</xdr:rowOff>
    </xdr:from>
    <xdr:to>
      <xdr:col>14</xdr:col>
      <xdr:colOff>3748616</xdr:colOff>
      <xdr:row>23</xdr:row>
      <xdr:rowOff>228690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F00-000006000000}"/>
            </a:ext>
          </a:extLst>
        </xdr:cNvPr>
        <xdr:cNvSpPr txBox="1"/>
      </xdr:nvSpPr>
      <xdr:spPr>
        <a:xfrm>
          <a:off x="12858750" y="5314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20</xdr:row>
      <xdr:rowOff>95250</xdr:rowOff>
    </xdr:from>
    <xdr:to>
      <xdr:col>14</xdr:col>
      <xdr:colOff>2824691</xdr:colOff>
      <xdr:row>22</xdr:row>
      <xdr:rowOff>104865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F00-000007000000}"/>
            </a:ext>
          </a:extLst>
        </xdr:cNvPr>
        <xdr:cNvSpPr txBox="1"/>
      </xdr:nvSpPr>
      <xdr:spPr>
        <a:xfrm>
          <a:off x="11934825" y="4953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4911725</xdr:colOff>
      <xdr:row>17</xdr:row>
      <xdr:rowOff>92075</xdr:rowOff>
    </xdr:from>
    <xdr:to>
      <xdr:col>14</xdr:col>
      <xdr:colOff>5438775</xdr:colOff>
      <xdr:row>19</xdr:row>
      <xdr:rowOff>44450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F00-000008000000}"/>
            </a:ext>
          </a:extLst>
        </xdr:cNvPr>
        <xdr:cNvSpPr txBox="1"/>
      </xdr:nvSpPr>
      <xdr:spPr>
        <a:xfrm>
          <a:off x="14322425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3927475</xdr:colOff>
      <xdr:row>20</xdr:row>
      <xdr:rowOff>88900</xdr:rowOff>
    </xdr:from>
    <xdr:to>
      <xdr:col>14</xdr:col>
      <xdr:colOff>4228041</xdr:colOff>
      <xdr:row>22</xdr:row>
      <xdr:rowOff>98515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F00-000009000000}"/>
            </a:ext>
          </a:extLst>
        </xdr:cNvPr>
        <xdr:cNvSpPr txBox="1"/>
      </xdr:nvSpPr>
      <xdr:spPr>
        <a:xfrm>
          <a:off x="13338175" y="4946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1873250</xdr:colOff>
      <xdr:row>17</xdr:row>
      <xdr:rowOff>92075</xdr:rowOff>
    </xdr:from>
    <xdr:to>
      <xdr:col>14</xdr:col>
      <xdr:colOff>2400300</xdr:colOff>
      <xdr:row>19</xdr:row>
      <xdr:rowOff>44450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9F00-00000B000000}"/>
            </a:ext>
          </a:extLst>
        </xdr:cNvPr>
        <xdr:cNvSpPr txBox="1"/>
      </xdr:nvSpPr>
      <xdr:spPr>
        <a:xfrm>
          <a:off x="11283950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5010150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1085850</xdr:colOff>
      <xdr:row>16</xdr:row>
      <xdr:rowOff>104775</xdr:rowOff>
    </xdr:from>
    <xdr:to>
      <xdr:col>12</xdr:col>
      <xdr:colOff>4191000</xdr:colOff>
      <xdr:row>21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0" y="4010025"/>
          <a:ext cx="3105150" cy="1266825"/>
        </a:xfrm>
        <a:prstGeom prst="rect">
          <a:avLst/>
        </a:prstGeom>
      </xdr:spPr>
    </xdr:pic>
    <xdr:clientData/>
  </xdr:twoCellAnchor>
  <xdr:twoCellAnchor>
    <xdr:from>
      <xdr:col>12</xdr:col>
      <xdr:colOff>3667125</xdr:colOff>
      <xdr:row>19</xdr:row>
      <xdr:rowOff>149225</xdr:rowOff>
    </xdr:from>
    <xdr:to>
      <xdr:col>12</xdr:col>
      <xdr:colOff>3958166</xdr:colOff>
      <xdr:row>21</xdr:row>
      <xdr:rowOff>101600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000-000005000000}"/>
            </a:ext>
          </a:extLst>
        </xdr:cNvPr>
        <xdr:cNvSpPr txBox="1"/>
      </xdr:nvSpPr>
      <xdr:spPr>
        <a:xfrm>
          <a:off x="12411075" y="47688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1892300</xdr:colOff>
      <xdr:row>21</xdr:row>
      <xdr:rowOff>3175</xdr:rowOff>
    </xdr:from>
    <xdr:to>
      <xdr:col>12</xdr:col>
      <xdr:colOff>2192866</xdr:colOff>
      <xdr:row>23</xdr:row>
      <xdr:rowOff>12790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000-000006000000}"/>
            </a:ext>
          </a:extLst>
        </xdr:cNvPr>
        <xdr:cNvSpPr txBox="1"/>
      </xdr:nvSpPr>
      <xdr:spPr>
        <a:xfrm>
          <a:off x="10636250" y="5099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2073275</xdr:colOff>
      <xdr:row>19</xdr:row>
      <xdr:rowOff>155575</xdr:rowOff>
    </xdr:from>
    <xdr:to>
      <xdr:col>12</xdr:col>
      <xdr:colOff>2343150</xdr:colOff>
      <xdr:row>21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000-000007000000}"/>
            </a:ext>
          </a:extLst>
        </xdr:cNvPr>
        <xdr:cNvSpPr txBox="1"/>
      </xdr:nvSpPr>
      <xdr:spPr>
        <a:xfrm>
          <a:off x="10817225" y="4775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2936875</xdr:colOff>
      <xdr:row>17</xdr:row>
      <xdr:rowOff>47625</xdr:rowOff>
    </xdr:from>
    <xdr:to>
      <xdr:col>12</xdr:col>
      <xdr:colOff>3333750</xdr:colOff>
      <xdr:row>19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000-000008000000}"/>
            </a:ext>
          </a:extLst>
        </xdr:cNvPr>
        <xdr:cNvSpPr txBox="1"/>
      </xdr:nvSpPr>
      <xdr:spPr>
        <a:xfrm>
          <a:off x="116808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4695825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38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1181100</xdr:colOff>
      <xdr:row>16</xdr:row>
      <xdr:rowOff>228600</xdr:rowOff>
    </xdr:from>
    <xdr:to>
      <xdr:col>13</xdr:col>
      <xdr:colOff>4067175</xdr:colOff>
      <xdr:row>22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0" y="3943350"/>
          <a:ext cx="2886075" cy="1314450"/>
        </a:xfrm>
        <a:prstGeom prst="rect">
          <a:avLst/>
        </a:prstGeom>
      </xdr:spPr>
    </xdr:pic>
    <xdr:clientData/>
  </xdr:twoCellAnchor>
  <xdr:twoCellAnchor>
    <xdr:from>
      <xdr:col>13</xdr:col>
      <xdr:colOff>1419225</xdr:colOff>
      <xdr:row>20</xdr:row>
      <xdr:rowOff>174625</xdr:rowOff>
    </xdr:from>
    <xdr:to>
      <xdr:col>13</xdr:col>
      <xdr:colOff>1710266</xdr:colOff>
      <xdr:row>22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100-000005000000}"/>
            </a:ext>
          </a:extLst>
        </xdr:cNvPr>
        <xdr:cNvSpPr txBox="1"/>
      </xdr:nvSpPr>
      <xdr:spPr>
        <a:xfrm>
          <a:off x="10163175" y="48418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3130550</xdr:colOff>
      <xdr:row>20</xdr:row>
      <xdr:rowOff>171450</xdr:rowOff>
    </xdr:from>
    <xdr:to>
      <xdr:col>13</xdr:col>
      <xdr:colOff>3431116</xdr:colOff>
      <xdr:row>22</xdr:row>
      <xdr:rowOff>181065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100-000006000000}"/>
            </a:ext>
          </a:extLst>
        </xdr:cNvPr>
        <xdr:cNvSpPr txBox="1"/>
      </xdr:nvSpPr>
      <xdr:spPr>
        <a:xfrm>
          <a:off x="11874500" y="4838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3578225</xdr:colOff>
      <xdr:row>19</xdr:row>
      <xdr:rowOff>38100</xdr:rowOff>
    </xdr:from>
    <xdr:to>
      <xdr:col>13</xdr:col>
      <xdr:colOff>3878791</xdr:colOff>
      <xdr:row>21</xdr:row>
      <xdr:rowOff>47715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100-000007000000}"/>
            </a:ext>
          </a:extLst>
        </xdr:cNvPr>
        <xdr:cNvSpPr txBox="1"/>
      </xdr:nvSpPr>
      <xdr:spPr>
        <a:xfrm>
          <a:off x="12322175" y="4467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276225</xdr:rowOff>
    </xdr:from>
    <xdr:to>
      <xdr:col>14</xdr:col>
      <xdr:colOff>5257800</xdr:colOff>
      <xdr:row>24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1228725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819150</xdr:colOff>
      <xdr:row>25</xdr:row>
      <xdr:rowOff>28575</xdr:rowOff>
    </xdr:from>
    <xdr:to>
      <xdr:col>14</xdr:col>
      <xdr:colOff>4705350</xdr:colOff>
      <xdr:row>43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4314825"/>
          <a:ext cx="3886200" cy="4029075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43</xdr:row>
      <xdr:rowOff>22225</xdr:rowOff>
    </xdr:from>
    <xdr:to>
      <xdr:col>14</xdr:col>
      <xdr:colOff>2919941</xdr:colOff>
      <xdr:row>45</xdr:row>
      <xdr:rowOff>31840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200-000007000000}"/>
            </a:ext>
          </a:extLst>
        </xdr:cNvPr>
        <xdr:cNvSpPr txBox="1"/>
      </xdr:nvSpPr>
      <xdr:spPr>
        <a:xfrm>
          <a:off x="11363325" y="81661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39</xdr:row>
      <xdr:rowOff>212725</xdr:rowOff>
    </xdr:from>
    <xdr:to>
      <xdr:col>14</xdr:col>
      <xdr:colOff>4803775</xdr:colOff>
      <xdr:row>41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200-000008000000}"/>
            </a:ext>
          </a:extLst>
        </xdr:cNvPr>
        <xdr:cNvSpPr txBox="1"/>
      </xdr:nvSpPr>
      <xdr:spPr>
        <a:xfrm>
          <a:off x="13277850" y="74041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2282825</xdr:colOff>
      <xdr:row>24</xdr:row>
      <xdr:rowOff>190500</xdr:rowOff>
    </xdr:from>
    <xdr:to>
      <xdr:col>14</xdr:col>
      <xdr:colOff>2679700</xdr:colOff>
      <xdr:row>28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200-000009000000}"/>
            </a:ext>
          </a:extLst>
        </xdr:cNvPr>
        <xdr:cNvSpPr txBox="1"/>
      </xdr:nvSpPr>
      <xdr:spPr>
        <a:xfrm>
          <a:off x="11026775" y="423862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2854325</xdr:colOff>
      <xdr:row>34</xdr:row>
      <xdr:rowOff>9525</xdr:rowOff>
    </xdr:from>
    <xdr:to>
      <xdr:col>14</xdr:col>
      <xdr:colOff>3251200</xdr:colOff>
      <xdr:row>35</xdr:row>
      <xdr:rowOff>200025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200-00000A000000}"/>
            </a:ext>
          </a:extLst>
        </xdr:cNvPr>
        <xdr:cNvSpPr txBox="1"/>
      </xdr:nvSpPr>
      <xdr:spPr>
        <a:xfrm>
          <a:off x="11598275" y="601027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4543425</xdr:colOff>
      <xdr:row>28</xdr:row>
      <xdr:rowOff>184150</xdr:rowOff>
    </xdr:from>
    <xdr:to>
      <xdr:col>14</xdr:col>
      <xdr:colOff>4813300</xdr:colOff>
      <xdr:row>30</xdr:row>
      <xdr:rowOff>323850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200-00000B000000}"/>
            </a:ext>
          </a:extLst>
        </xdr:cNvPr>
        <xdr:cNvSpPr txBox="1"/>
      </xdr:nvSpPr>
      <xdr:spPr>
        <a:xfrm>
          <a:off x="13287375" y="480377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6162675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15050" cy="285750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3</xdr:row>
      <xdr:rowOff>0</xdr:rowOff>
    </xdr:from>
    <xdr:to>
      <xdr:col>15</xdr:col>
      <xdr:colOff>5372100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33400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19050</xdr:rowOff>
    </xdr:from>
    <xdr:to>
      <xdr:col>15</xdr:col>
      <xdr:colOff>5038725</xdr:colOff>
      <xdr:row>23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924300"/>
          <a:ext cx="5019675" cy="1800225"/>
        </a:xfrm>
        <a:prstGeom prst="rect">
          <a:avLst/>
        </a:prstGeom>
      </xdr:spPr>
    </xdr:pic>
    <xdr:clientData/>
  </xdr:twoCellAnchor>
  <xdr:twoCellAnchor>
    <xdr:from>
      <xdr:col>15</xdr:col>
      <xdr:colOff>1765300</xdr:colOff>
      <xdr:row>22</xdr:row>
      <xdr:rowOff>222250</xdr:rowOff>
    </xdr:from>
    <xdr:to>
      <xdr:col>15</xdr:col>
      <xdr:colOff>2065866</xdr:colOff>
      <xdr:row>24</xdr:row>
      <xdr:rowOff>231865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400-000005000000}"/>
            </a:ext>
          </a:extLst>
        </xdr:cNvPr>
        <xdr:cNvSpPr txBox="1"/>
      </xdr:nvSpPr>
      <xdr:spPr>
        <a:xfrm>
          <a:off x="10509250" y="5556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612775</xdr:colOff>
      <xdr:row>21</xdr:row>
      <xdr:rowOff>60325</xdr:rowOff>
    </xdr:from>
    <xdr:to>
      <xdr:col>15</xdr:col>
      <xdr:colOff>882650</xdr:colOff>
      <xdr:row>23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400-000006000000}"/>
            </a:ext>
          </a:extLst>
        </xdr:cNvPr>
        <xdr:cNvSpPr txBox="1"/>
      </xdr:nvSpPr>
      <xdr:spPr>
        <a:xfrm>
          <a:off x="9356725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933450</xdr:colOff>
      <xdr:row>17</xdr:row>
      <xdr:rowOff>219075</xdr:rowOff>
    </xdr:from>
    <xdr:to>
      <xdr:col>15</xdr:col>
      <xdr:colOff>377825</xdr:colOff>
      <xdr:row>19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400-000007000000}"/>
            </a:ext>
          </a:extLst>
        </xdr:cNvPr>
        <xdr:cNvSpPr txBox="1"/>
      </xdr:nvSpPr>
      <xdr:spPr>
        <a:xfrm>
          <a:off x="8724900" y="436245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2266950</xdr:colOff>
      <xdr:row>17</xdr:row>
      <xdr:rowOff>200025</xdr:rowOff>
    </xdr:from>
    <xdr:to>
      <xdr:col>15</xdr:col>
      <xdr:colOff>2663825</xdr:colOff>
      <xdr:row>19</xdr:row>
      <xdr:rowOff>152400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400-000008000000}"/>
            </a:ext>
          </a:extLst>
        </xdr:cNvPr>
        <xdr:cNvSpPr txBox="1"/>
      </xdr:nvSpPr>
      <xdr:spPr>
        <a:xfrm>
          <a:off x="110109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4270375</xdr:colOff>
      <xdr:row>21</xdr:row>
      <xdr:rowOff>69850</xdr:rowOff>
    </xdr:from>
    <xdr:to>
      <xdr:col>15</xdr:col>
      <xdr:colOff>4540250</xdr:colOff>
      <xdr:row>23</xdr:row>
      <xdr:rowOff>66675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400-000009000000}"/>
            </a:ext>
          </a:extLst>
        </xdr:cNvPr>
        <xdr:cNvSpPr txBox="1"/>
      </xdr:nvSpPr>
      <xdr:spPr>
        <a:xfrm>
          <a:off x="13014325" y="516572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2146300</xdr:colOff>
      <xdr:row>21</xdr:row>
      <xdr:rowOff>60325</xdr:rowOff>
    </xdr:from>
    <xdr:to>
      <xdr:col>15</xdr:col>
      <xdr:colOff>2416175</xdr:colOff>
      <xdr:row>23</xdr:row>
      <xdr:rowOff>57150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400-00000A000000}"/>
            </a:ext>
          </a:extLst>
        </xdr:cNvPr>
        <xdr:cNvSpPr txBox="1"/>
      </xdr:nvSpPr>
      <xdr:spPr>
        <a:xfrm>
          <a:off x="10890250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3333750</xdr:colOff>
      <xdr:row>17</xdr:row>
      <xdr:rowOff>200025</xdr:rowOff>
    </xdr:from>
    <xdr:to>
      <xdr:col>15</xdr:col>
      <xdr:colOff>3730625</xdr:colOff>
      <xdr:row>19</xdr:row>
      <xdr:rowOff>152400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400-00000B000000}"/>
            </a:ext>
          </a:extLst>
        </xdr:cNvPr>
        <xdr:cNvSpPr txBox="1"/>
      </xdr:nvSpPr>
      <xdr:spPr>
        <a:xfrm>
          <a:off x="120777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6219825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72200" cy="285750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3</xdr:row>
      <xdr:rowOff>0</xdr:rowOff>
    </xdr:from>
    <xdr:to>
      <xdr:col>16</xdr:col>
      <xdr:colOff>4019550</xdr:colOff>
      <xdr:row>18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3981450" cy="2857500"/>
        </a:xfrm>
        <a:prstGeom prst="rect">
          <a:avLst/>
        </a:prstGeom>
      </xdr:spPr>
    </xdr:pic>
    <xdr:clientData/>
  </xdr:twoCellAnchor>
  <xdr:twoCellAnchor>
    <xdr:from>
      <xdr:col>16</xdr:col>
      <xdr:colOff>95250</xdr:colOff>
      <xdr:row>19</xdr:row>
      <xdr:rowOff>0</xdr:rowOff>
    </xdr:from>
    <xdr:to>
      <xdr:col>17</xdr:col>
      <xdr:colOff>92075</xdr:colOff>
      <xdr:row>31</xdr:row>
      <xdr:rowOff>200025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A600-00000E000000}"/>
            </a:ext>
          </a:extLst>
        </xdr:cNvPr>
        <xdr:cNvGrpSpPr/>
      </xdr:nvGrpSpPr>
      <xdr:grpSpPr>
        <a:xfrm>
          <a:off x="10715625" y="3857625"/>
          <a:ext cx="4759325" cy="3057525"/>
          <a:chOff x="10620375" y="3857625"/>
          <a:chExt cx="4759325" cy="3057525"/>
        </a:xfrm>
      </xdr:grpSpPr>
      <xdr:pic>
        <xdr:nvPicPr>
          <xdr:cNvPr id="12" name="Рисунок 11">
            <a:extLst>
              <a:ext uri="{FF2B5EF4-FFF2-40B4-BE49-F238E27FC236}">
                <a16:creationId xmlns:a16="http://schemas.microsoft.com/office/drawing/2014/main" id="{00000000-0008-0000-A6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20375" y="3857625"/>
            <a:ext cx="4647577" cy="2736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600-000006000000}"/>
              </a:ext>
            </a:extLst>
          </xdr:cNvPr>
          <xdr:cNvSpPr txBox="1"/>
        </xdr:nvSpPr>
        <xdr:spPr>
          <a:xfrm>
            <a:off x="13909675" y="64325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600-000007000000}"/>
              </a:ext>
            </a:extLst>
          </xdr:cNvPr>
          <xdr:cNvSpPr txBox="1"/>
        </xdr:nvSpPr>
        <xdr:spPr>
          <a:xfrm>
            <a:off x="12763500" y="5229225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600-000008000000}"/>
              </a:ext>
            </a:extLst>
          </xdr:cNvPr>
          <xdr:cNvSpPr txBox="1"/>
        </xdr:nvSpPr>
        <xdr:spPr>
          <a:xfrm>
            <a:off x="12763500" y="58293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A600-000009000000}"/>
              </a:ext>
            </a:extLst>
          </xdr:cNvPr>
          <xdr:cNvSpPr txBox="1"/>
        </xdr:nvSpPr>
        <xdr:spPr>
          <a:xfrm>
            <a:off x="10633075" y="53467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600-00000A000000}"/>
              </a:ext>
            </a:extLst>
          </xdr:cNvPr>
          <xdr:cNvSpPr txBox="1"/>
        </xdr:nvSpPr>
        <xdr:spPr>
          <a:xfrm>
            <a:off x="11976100" y="58896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600-00000B000000}"/>
              </a:ext>
            </a:extLst>
          </xdr:cNvPr>
          <xdr:cNvSpPr txBox="1"/>
        </xdr:nvSpPr>
        <xdr:spPr>
          <a:xfrm>
            <a:off x="14982825" y="565785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600-00000D000000}"/>
              </a:ext>
            </a:extLst>
          </xdr:cNvPr>
          <xdr:cNvSpPr txBox="1"/>
        </xdr:nvSpPr>
        <xdr:spPr>
          <a:xfrm>
            <a:off x="11747500" y="644207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</xdr:row>
      <xdr:rowOff>190500</xdr:rowOff>
    </xdr:from>
    <xdr:to>
      <xdr:col>15</xdr:col>
      <xdr:colOff>5067300</xdr:colOff>
      <xdr:row>23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1143000"/>
          <a:ext cx="5038725" cy="2857500"/>
        </a:xfrm>
        <a:prstGeom prst="rect">
          <a:avLst/>
        </a:prstGeom>
      </xdr:spPr>
    </xdr:pic>
    <xdr:clientData/>
  </xdr:twoCellAnchor>
  <xdr:twoCellAnchor>
    <xdr:from>
      <xdr:col>15</xdr:col>
      <xdr:colOff>7753350</xdr:colOff>
      <xdr:row>24</xdr:row>
      <xdr:rowOff>95250</xdr:rowOff>
    </xdr:from>
    <xdr:to>
      <xdr:col>15</xdr:col>
      <xdr:colOff>8150225</xdr:colOff>
      <xdr:row>25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700-000009000000}"/>
            </a:ext>
          </a:extLst>
        </xdr:cNvPr>
        <xdr:cNvSpPr txBox="1"/>
      </xdr:nvSpPr>
      <xdr:spPr>
        <a:xfrm>
          <a:off x="164687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866775</xdr:colOff>
      <xdr:row>23</xdr:row>
      <xdr:rowOff>79375</xdr:rowOff>
    </xdr:from>
    <xdr:to>
      <xdr:col>15</xdr:col>
      <xdr:colOff>7234282</xdr:colOff>
      <xdr:row>35</xdr:row>
      <xdr:rowOff>9525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A700-000004000000}"/>
            </a:ext>
          </a:extLst>
        </xdr:cNvPr>
        <xdr:cNvGrpSpPr/>
      </xdr:nvGrpSpPr>
      <xdr:grpSpPr>
        <a:xfrm>
          <a:off x="9963150" y="4079875"/>
          <a:ext cx="7320007" cy="2740025"/>
          <a:chOff x="10134600" y="4079875"/>
          <a:chExt cx="7320007" cy="2740025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A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200000">
            <a:off x="12699628" y="1851533"/>
            <a:ext cx="2298545" cy="7200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700-000006000000}"/>
              </a:ext>
            </a:extLst>
          </xdr:cNvPr>
          <xdr:cNvSpPr txBox="1"/>
        </xdr:nvSpPr>
        <xdr:spPr>
          <a:xfrm>
            <a:off x="15157450" y="523240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700-000007000000}"/>
              </a:ext>
            </a:extLst>
          </xdr:cNvPr>
          <xdr:cNvSpPr txBox="1"/>
        </xdr:nvSpPr>
        <xdr:spPr>
          <a:xfrm>
            <a:off x="14595475" y="47942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700-000008000000}"/>
              </a:ext>
            </a:extLst>
          </xdr:cNvPr>
          <xdr:cNvSpPr txBox="1"/>
        </xdr:nvSpPr>
        <xdr:spPr>
          <a:xfrm>
            <a:off x="10134600" y="52197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D₁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700-00000A000000}"/>
              </a:ext>
            </a:extLst>
          </xdr:cNvPr>
          <xdr:cNvSpPr txBox="1"/>
        </xdr:nvSpPr>
        <xdr:spPr>
          <a:xfrm>
            <a:off x="14709775" y="63468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700-00000B000000}"/>
              </a:ext>
            </a:extLst>
          </xdr:cNvPr>
          <xdr:cNvSpPr txBox="1"/>
        </xdr:nvSpPr>
        <xdr:spPr>
          <a:xfrm>
            <a:off x="16243300" y="567055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A700-00000C000000}"/>
              </a:ext>
            </a:extLst>
          </xdr:cNvPr>
          <xdr:cNvSpPr txBox="1"/>
        </xdr:nvSpPr>
        <xdr:spPr>
          <a:xfrm rot="3549828">
            <a:off x="15468600" y="5648327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700-00000D000000}"/>
              </a:ext>
            </a:extLst>
          </xdr:cNvPr>
          <xdr:cNvSpPr txBox="1"/>
        </xdr:nvSpPr>
        <xdr:spPr>
          <a:xfrm rot="18483071">
            <a:off x="16964024" y="5667379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A700-00000E000000}"/>
              </a:ext>
            </a:extLst>
          </xdr:cNvPr>
          <xdr:cNvSpPr txBox="1"/>
        </xdr:nvSpPr>
        <xdr:spPr>
          <a:xfrm>
            <a:off x="16671925" y="52324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A700-00000F000000}"/>
              </a:ext>
            </a:extLst>
          </xdr:cNvPr>
          <xdr:cNvSpPr txBox="1"/>
        </xdr:nvSpPr>
        <xdr:spPr>
          <a:xfrm>
            <a:off x="12709525" y="407987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</xdr:row>
      <xdr:rowOff>257175</xdr:rowOff>
    </xdr:from>
    <xdr:to>
      <xdr:col>10</xdr:col>
      <xdr:colOff>4476750</xdr:colOff>
      <xdr:row>17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23925"/>
          <a:ext cx="4419600" cy="2857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4257675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1000125</xdr:colOff>
      <xdr:row>23</xdr:row>
      <xdr:rowOff>0</xdr:rowOff>
    </xdr:from>
    <xdr:to>
      <xdr:col>13</xdr:col>
      <xdr:colOff>4225925</xdr:colOff>
      <xdr:row>49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3905250"/>
          <a:ext cx="3225800" cy="3810000"/>
        </a:xfrm>
        <a:prstGeom prst="rect">
          <a:avLst/>
        </a:prstGeom>
      </xdr:spPr>
    </xdr:pic>
    <xdr:clientData/>
  </xdr:twoCellAnchor>
  <xdr:twoCellAnchor>
    <xdr:from>
      <xdr:col>13</xdr:col>
      <xdr:colOff>3886200</xdr:colOff>
      <xdr:row>32</xdr:row>
      <xdr:rowOff>76200</xdr:rowOff>
    </xdr:from>
    <xdr:to>
      <xdr:col>13</xdr:col>
      <xdr:colOff>4270264</xdr:colOff>
      <xdr:row>36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506325" y="5267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2409825</xdr:colOff>
      <xdr:row>46</xdr:row>
      <xdr:rowOff>9525</xdr:rowOff>
    </xdr:from>
    <xdr:to>
      <xdr:col>13</xdr:col>
      <xdr:colOff>2793889</xdr:colOff>
      <xdr:row>50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1029950" y="7296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885825</xdr:colOff>
      <xdr:row>43</xdr:row>
      <xdr:rowOff>38100</xdr:rowOff>
    </xdr:from>
    <xdr:to>
      <xdr:col>13</xdr:col>
      <xdr:colOff>1269889</xdr:colOff>
      <xdr:row>46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9505950" y="68008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1838325</xdr:colOff>
      <xdr:row>41</xdr:row>
      <xdr:rowOff>209550</xdr:rowOff>
    </xdr:from>
    <xdr:to>
      <xdr:col>13</xdr:col>
      <xdr:colOff>2222389</xdr:colOff>
      <xdr:row>45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0458450" y="66865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3</xdr:row>
      <xdr:rowOff>0</xdr:rowOff>
    </xdr:from>
    <xdr:to>
      <xdr:col>10</xdr:col>
      <xdr:colOff>4619625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562475" cy="285750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3</xdr:row>
      <xdr:rowOff>0</xdr:rowOff>
    </xdr:from>
    <xdr:to>
      <xdr:col>10</xdr:col>
      <xdr:colOff>428625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0</xdr:rowOff>
    </xdr:from>
    <xdr:to>
      <xdr:col>9</xdr:col>
      <xdr:colOff>4114800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067175" cy="2857500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</xdr:row>
      <xdr:rowOff>0</xdr:rowOff>
    </xdr:from>
    <xdr:to>
      <xdr:col>10</xdr:col>
      <xdr:colOff>400050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4181475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124325" cy="2857500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</xdr:row>
      <xdr:rowOff>0</xdr:rowOff>
    </xdr:from>
    <xdr:to>
      <xdr:col>10</xdr:col>
      <xdr:colOff>4514850</xdr:colOff>
      <xdr:row>17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952500"/>
          <a:ext cx="4438650" cy="2857500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5067300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019675" cy="2857500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4533900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486275" cy="2857500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4352925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4314825" cy="2857500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14</xdr:col>
      <xdr:colOff>295275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010150" cy="2857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47624</xdr:colOff>
      <xdr:row>3</xdr:row>
      <xdr:rowOff>0</xdr:rowOff>
    </xdr:from>
    <xdr:to>
      <xdr:col>12</xdr:col>
      <xdr:colOff>5657849</xdr:colOff>
      <xdr:row>19</xdr:row>
      <xdr:rowOff>428625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" r="1"/>
        <a:stretch/>
      </xdr:blipFill>
      <xdr:spPr>
        <a:xfrm>
          <a:off x="8000999" y="95250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19</xdr:row>
      <xdr:rowOff>457200</xdr:rowOff>
    </xdr:from>
    <xdr:to>
      <xdr:col>12</xdr:col>
      <xdr:colOff>5543560</xdr:colOff>
      <xdr:row>33</xdr:row>
      <xdr:rowOff>53325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6" y="3838575"/>
          <a:ext cx="5429259" cy="3168000"/>
        </a:xfrm>
        <a:prstGeom prst="rect">
          <a:avLst/>
        </a:prstGeom>
      </xdr:spPr>
    </xdr:pic>
    <xdr:clientData/>
  </xdr:twoCellAnchor>
  <xdr:twoCellAnchor>
    <xdr:from>
      <xdr:col>12</xdr:col>
      <xdr:colOff>5133975</xdr:colOff>
      <xdr:row>27</xdr:row>
      <xdr:rowOff>152400</xdr:rowOff>
    </xdr:from>
    <xdr:to>
      <xdr:col>12</xdr:col>
      <xdr:colOff>5518039</xdr:colOff>
      <xdr:row>29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3087350" y="5676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31</xdr:row>
      <xdr:rowOff>28575</xdr:rowOff>
    </xdr:from>
    <xdr:to>
      <xdr:col>12</xdr:col>
      <xdr:colOff>3022489</xdr:colOff>
      <xdr:row>33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10591800" y="6505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247650</xdr:colOff>
      <xdr:row>22</xdr:row>
      <xdr:rowOff>47625</xdr:rowOff>
    </xdr:from>
    <xdr:to>
      <xdr:col>12</xdr:col>
      <xdr:colOff>631714</xdr:colOff>
      <xdr:row>24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8201025" y="43815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3638550</xdr:colOff>
      <xdr:row>28</xdr:row>
      <xdr:rowOff>57150</xdr:rowOff>
    </xdr:from>
    <xdr:to>
      <xdr:col>12</xdr:col>
      <xdr:colOff>4022614</xdr:colOff>
      <xdr:row>30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11591925" y="581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13</xdr:row>
      <xdr:rowOff>47625</xdr:rowOff>
    </xdr:from>
    <xdr:to>
      <xdr:col>20</xdr:col>
      <xdr:colOff>4695825</xdr:colOff>
      <xdr:row>33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B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2524125"/>
          <a:ext cx="4648200" cy="2857500"/>
        </a:xfrm>
        <a:prstGeom prst="rect">
          <a:avLst/>
        </a:prstGeom>
      </xdr:spPr>
    </xdr:pic>
    <xdr:clientData/>
  </xdr:twoCellAnchor>
  <xdr:twoCellAnchor editAs="oneCell">
    <xdr:from>
      <xdr:col>20</xdr:col>
      <xdr:colOff>971549</xdr:colOff>
      <xdr:row>27</xdr:row>
      <xdr:rowOff>19048</xdr:rowOff>
    </xdr:from>
    <xdr:to>
      <xdr:col>21</xdr:col>
      <xdr:colOff>123825</xdr:colOff>
      <xdr:row>46</xdr:row>
      <xdr:rowOff>200024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2F751B7-5DD7-4C24-8ED8-696D91C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4" y="4495798"/>
          <a:ext cx="3914776" cy="289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17</xdr:col>
      <xdr:colOff>485775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810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714375</xdr:colOff>
      <xdr:row>16</xdr:row>
      <xdr:rowOff>145020</xdr:rowOff>
    </xdr:from>
    <xdr:to>
      <xdr:col>18</xdr:col>
      <xdr:colOff>19050</xdr:colOff>
      <xdr:row>28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BA21F63-7BD1-463F-8743-5B8C0419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3859770"/>
          <a:ext cx="5286375" cy="276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4733925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76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452989</xdr:colOff>
      <xdr:row>12</xdr:row>
      <xdr:rowOff>95251</xdr:rowOff>
    </xdr:from>
    <xdr:to>
      <xdr:col>13</xdr:col>
      <xdr:colOff>4267200</xdr:colOff>
      <xdr:row>22</xdr:row>
      <xdr:rowOff>103627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6B00103-2911-4374-ADC4-BE6D6ACD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6939" y="2857501"/>
          <a:ext cx="3814211" cy="238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4514850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467225" cy="2857500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381000</xdr:rowOff>
    </xdr:from>
    <xdr:to>
      <xdr:col>15</xdr:col>
      <xdr:colOff>266700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571500"/>
          <a:ext cx="50482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1143000</xdr:colOff>
      <xdr:row>14</xdr:row>
      <xdr:rowOff>233612</xdr:rowOff>
    </xdr:from>
    <xdr:to>
      <xdr:col>15</xdr:col>
      <xdr:colOff>219075</xdr:colOff>
      <xdr:row>21</xdr:row>
      <xdr:rowOff>219074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53CA8FC-0880-4AE3-B1B4-B518A5EE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900612"/>
          <a:ext cx="4448175" cy="174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15</xdr:col>
      <xdr:colOff>285750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610225" cy="2857500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</xdr:row>
      <xdr:rowOff>465668</xdr:rowOff>
    </xdr:from>
    <xdr:to>
      <xdr:col>14</xdr:col>
      <xdr:colOff>419100</xdr:colOff>
      <xdr:row>16</xdr:row>
      <xdr:rowOff>186268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158" y="660401"/>
          <a:ext cx="5273675" cy="28194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668867</xdr:colOff>
      <xdr:row>14</xdr:row>
      <xdr:rowOff>25400</xdr:rowOff>
    </xdr:from>
    <xdr:to>
      <xdr:col>14</xdr:col>
      <xdr:colOff>160746</xdr:colOff>
      <xdr:row>27</xdr:row>
      <xdr:rowOff>3466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B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0400" y="2988733"/>
          <a:ext cx="4394079" cy="2916000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0</xdr:rowOff>
    </xdr:from>
    <xdr:to>
      <xdr:col>14</xdr:col>
      <xdr:colOff>57150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4257675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200525" cy="2857500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85725</xdr:rowOff>
    </xdr:from>
    <xdr:to>
      <xdr:col>16</xdr:col>
      <xdr:colOff>285750</xdr:colOff>
      <xdr:row>22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38225"/>
          <a:ext cx="6829425" cy="2857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4238625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3"/>
        <a:stretch/>
      </xdr:blipFill>
      <xdr:spPr>
        <a:xfrm>
          <a:off x="868680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23</xdr:row>
      <xdr:rowOff>0</xdr:rowOff>
    </xdr:from>
    <xdr:to>
      <xdr:col>13</xdr:col>
      <xdr:colOff>4769550</xdr:colOff>
      <xdr:row>47</xdr:row>
      <xdr:rowOff>171000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05250"/>
          <a:ext cx="4560000" cy="3600000"/>
        </a:xfrm>
        <a:prstGeom prst="rect">
          <a:avLst/>
        </a:prstGeom>
      </xdr:spPr>
    </xdr:pic>
    <xdr:clientData/>
  </xdr:twoCellAnchor>
  <xdr:twoCellAnchor>
    <xdr:from>
      <xdr:col>13</xdr:col>
      <xdr:colOff>1704975</xdr:colOff>
      <xdr:row>40</xdr:row>
      <xdr:rowOff>57150</xdr:rowOff>
    </xdr:from>
    <xdr:to>
      <xdr:col>13</xdr:col>
      <xdr:colOff>2089039</xdr:colOff>
      <xdr:row>43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0325100" y="6438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123825</xdr:colOff>
      <xdr:row>43</xdr:row>
      <xdr:rowOff>219075</xdr:rowOff>
    </xdr:from>
    <xdr:to>
      <xdr:col>13</xdr:col>
      <xdr:colOff>507889</xdr:colOff>
      <xdr:row>47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8743950" y="69818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32</xdr:row>
      <xdr:rowOff>104775</xdr:rowOff>
    </xdr:from>
    <xdr:to>
      <xdr:col>14</xdr:col>
      <xdr:colOff>50689</xdr:colOff>
      <xdr:row>36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13049250" y="5295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1219200</xdr:colOff>
      <xdr:row>43</xdr:row>
      <xdr:rowOff>104775</xdr:rowOff>
    </xdr:from>
    <xdr:to>
      <xdr:col>13</xdr:col>
      <xdr:colOff>1603264</xdr:colOff>
      <xdr:row>47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839325" y="68675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</xdr:row>
      <xdr:rowOff>323850</xdr:rowOff>
    </xdr:from>
    <xdr:to>
      <xdr:col>12</xdr:col>
      <xdr:colOff>2952750</xdr:colOff>
      <xdr:row>17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01B75B6-350F-4161-9FE5-D7862A1F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514350"/>
          <a:ext cx="2371725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4448175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400550" cy="2857500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</xdr:row>
      <xdr:rowOff>0</xdr:rowOff>
    </xdr:from>
    <xdr:to>
      <xdr:col>15</xdr:col>
      <xdr:colOff>4638675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5815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1247775</xdr:colOff>
      <xdr:row>14</xdr:row>
      <xdr:rowOff>80193</xdr:rowOff>
    </xdr:from>
    <xdr:to>
      <xdr:col>15</xdr:col>
      <xdr:colOff>3619500</xdr:colOff>
      <xdr:row>35</xdr:row>
      <xdr:rowOff>38100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BFC11A-9833-4D6E-AE47-B4ED8D16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3318693"/>
          <a:ext cx="2371725" cy="4815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15</xdr:col>
      <xdr:colOff>409575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5" y="952500"/>
          <a:ext cx="6315075" cy="2857500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</xdr:row>
      <xdr:rowOff>0</xdr:rowOff>
    </xdr:from>
    <xdr:to>
      <xdr:col>13</xdr:col>
      <xdr:colOff>5543550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952500"/>
          <a:ext cx="5438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5657850</xdr:colOff>
      <xdr:row>3</xdr:row>
      <xdr:rowOff>266700</xdr:rowOff>
    </xdr:from>
    <xdr:to>
      <xdr:col>13</xdr:col>
      <xdr:colOff>6372225</xdr:colOff>
      <xdr:row>11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C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3725" y="1219200"/>
          <a:ext cx="714375" cy="1162050"/>
        </a:xfrm>
        <a:prstGeom prst="rect">
          <a:avLst/>
        </a:prstGeom>
      </xdr:spPr>
    </xdr:pic>
    <xdr:clientData/>
  </xdr:twoCellAnchor>
  <xdr:oneCellAnchor>
    <xdr:from>
      <xdr:col>13</xdr:col>
      <xdr:colOff>5876925</xdr:colOff>
      <xdr:row>8</xdr:row>
      <xdr:rowOff>228600</xdr:rowOff>
    </xdr:from>
    <xdr:ext cx="328551" cy="36522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C300-000006000000}"/>
            </a:ext>
          </a:extLst>
        </xdr:cNvPr>
        <xdr:cNvSpPr txBox="1"/>
      </xdr:nvSpPr>
      <xdr:spPr>
        <a:xfrm>
          <a:off x="14782800" y="1990725"/>
          <a:ext cx="328551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85725</xdr:colOff>
      <xdr:row>3</xdr:row>
      <xdr:rowOff>19050</xdr:rowOff>
    </xdr:from>
    <xdr:to>
      <xdr:col>14</xdr:col>
      <xdr:colOff>5619750</xdr:colOff>
      <xdr:row>22</xdr:row>
      <xdr:rowOff>19050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C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971550"/>
          <a:ext cx="55340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2114550</xdr:colOff>
      <xdr:row>23</xdr:row>
      <xdr:rowOff>171450</xdr:rowOff>
    </xdr:from>
    <xdr:to>
      <xdr:col>14</xdr:col>
      <xdr:colOff>3867150</xdr:colOff>
      <xdr:row>29</xdr:row>
      <xdr:rowOff>209550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C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75" y="4076700"/>
          <a:ext cx="1752600" cy="895350"/>
        </a:xfrm>
        <a:prstGeom prst="rect">
          <a:avLst/>
        </a:prstGeom>
      </xdr:spPr>
    </xdr:pic>
    <xdr:clientData/>
  </xdr:twoCellAnchor>
  <xdr:oneCellAnchor>
    <xdr:from>
      <xdr:col>14</xdr:col>
      <xdr:colOff>2724150</xdr:colOff>
      <xdr:row>29</xdr:row>
      <xdr:rowOff>38100</xdr:rowOff>
    </xdr:from>
    <xdr:ext cx="317010" cy="36522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C400-00000B000000}"/>
            </a:ext>
          </a:extLst>
        </xdr:cNvPr>
        <xdr:cNvSpPr txBox="1"/>
      </xdr:nvSpPr>
      <xdr:spPr>
        <a:xfrm>
          <a:off x="12296775" y="4800600"/>
          <a:ext cx="317010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14</xdr:col>
      <xdr:colOff>3714750</xdr:colOff>
      <xdr:row>23</xdr:row>
      <xdr:rowOff>152400</xdr:rowOff>
    </xdr:from>
    <xdr:ext cx="302262" cy="36522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C400-00000C000000}"/>
            </a:ext>
          </a:extLst>
        </xdr:cNvPr>
        <xdr:cNvSpPr txBox="1"/>
      </xdr:nvSpPr>
      <xdr:spPr>
        <a:xfrm>
          <a:off x="13287375" y="4057650"/>
          <a:ext cx="302262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11</xdr:row>
      <xdr:rowOff>266700</xdr:rowOff>
    </xdr:from>
    <xdr:to>
      <xdr:col>2</xdr:col>
      <xdr:colOff>5486400</xdr:colOff>
      <xdr:row>13</xdr:row>
      <xdr:rowOff>881700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10077450"/>
          <a:ext cx="53340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11</xdr:row>
      <xdr:rowOff>409575</xdr:rowOff>
    </xdr:from>
    <xdr:to>
      <xdr:col>1</xdr:col>
      <xdr:colOff>5143800</xdr:colOff>
      <xdr:row>13</xdr:row>
      <xdr:rowOff>772575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220325"/>
          <a:ext cx="476280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8</xdr:row>
      <xdr:rowOff>419100</xdr:rowOff>
    </xdr:from>
    <xdr:to>
      <xdr:col>3</xdr:col>
      <xdr:colOff>4761690</xdr:colOff>
      <xdr:row>10</xdr:row>
      <xdr:rowOff>818100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7372350"/>
          <a:ext cx="4285440" cy="230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8</xdr:row>
      <xdr:rowOff>485775</xdr:rowOff>
    </xdr:from>
    <xdr:to>
      <xdr:col>2</xdr:col>
      <xdr:colOff>5272590</xdr:colOff>
      <xdr:row>10</xdr:row>
      <xdr:rowOff>812775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7439025"/>
          <a:ext cx="521544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8</xdr:row>
      <xdr:rowOff>476250</xdr:rowOff>
    </xdr:from>
    <xdr:to>
      <xdr:col>1</xdr:col>
      <xdr:colOff>4539765</xdr:colOff>
      <xdr:row>10</xdr:row>
      <xdr:rowOff>659250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429500"/>
          <a:ext cx="43778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5</xdr:row>
      <xdr:rowOff>561975</xdr:rowOff>
    </xdr:from>
    <xdr:to>
      <xdr:col>3</xdr:col>
      <xdr:colOff>4793955</xdr:colOff>
      <xdr:row>7</xdr:row>
      <xdr:rowOff>914400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2"/>
        <a:stretch/>
      </xdr:blipFill>
      <xdr:spPr>
        <a:xfrm>
          <a:off x="12049125" y="4657725"/>
          <a:ext cx="4270080" cy="22574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5</xdr:row>
      <xdr:rowOff>657225</xdr:rowOff>
    </xdr:from>
    <xdr:to>
      <xdr:col>2</xdr:col>
      <xdr:colOff>4738200</xdr:colOff>
      <xdr:row>7</xdr:row>
      <xdr:rowOff>912225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4752975"/>
          <a:ext cx="42048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504825</xdr:rowOff>
    </xdr:from>
    <xdr:to>
      <xdr:col>1</xdr:col>
      <xdr:colOff>4711440</xdr:colOff>
      <xdr:row>7</xdr:row>
      <xdr:rowOff>942975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71"/>
        <a:stretch/>
      </xdr:blipFill>
      <xdr:spPr>
        <a:xfrm>
          <a:off x="476250" y="4600575"/>
          <a:ext cx="4330440" cy="234315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2</xdr:row>
      <xdr:rowOff>400050</xdr:rowOff>
    </xdr:from>
    <xdr:to>
      <xdr:col>3</xdr:col>
      <xdr:colOff>4702575</xdr:colOff>
      <xdr:row>4</xdr:row>
      <xdr:rowOff>907050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38300"/>
          <a:ext cx="4140600" cy="24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2</xdr:row>
      <xdr:rowOff>409575</xdr:rowOff>
    </xdr:from>
    <xdr:to>
      <xdr:col>2</xdr:col>
      <xdr:colOff>4742130</xdr:colOff>
      <xdr:row>4</xdr:row>
      <xdr:rowOff>628575</xdr:rowOff>
    </xdr:to>
    <xdr:pic>
      <xdr:nvPicPr>
        <xdr:cNvPr id="23" name="Рисунок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647825"/>
          <a:ext cx="411348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2</xdr:row>
      <xdr:rowOff>371475</xdr:rowOff>
    </xdr:from>
    <xdr:to>
      <xdr:col>1</xdr:col>
      <xdr:colOff>4952790</xdr:colOff>
      <xdr:row>4</xdr:row>
      <xdr:rowOff>878475</xdr:rowOff>
    </xdr:to>
    <xdr:pic>
      <xdr:nvPicPr>
        <xdr:cNvPr id="22" name="Рисунок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609725"/>
          <a:ext cx="45908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11</xdr:row>
      <xdr:rowOff>338475</xdr:rowOff>
    </xdr:from>
    <xdr:to>
      <xdr:col>3</xdr:col>
      <xdr:colOff>4544325</xdr:colOff>
      <xdr:row>13</xdr:row>
      <xdr:rowOff>942975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56"/>
        <a:stretch/>
      </xdr:blipFill>
      <xdr:spPr>
        <a:xfrm>
          <a:off x="11839575" y="10149225"/>
          <a:ext cx="4230000" cy="25095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2" name="Рисунок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39" name="Рисунок 3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4" name="Рисунок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5" name="Рисунок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6" name="Рисунок 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7" name="Рисунок 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" name="Рисунок 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" name="Рисунок 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1" name="Рисунок 10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4" name="Рисунок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5534025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"/>
        <a:stretch/>
      </xdr:blipFill>
      <xdr:spPr>
        <a:xfrm>
          <a:off x="8696325" y="952500"/>
          <a:ext cx="5457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23</xdr:row>
      <xdr:rowOff>47625</xdr:rowOff>
    </xdr:from>
    <xdr:to>
      <xdr:col>12</xdr:col>
      <xdr:colOff>5575300</xdr:colOff>
      <xdr:row>31</xdr:row>
      <xdr:rowOff>127000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3952875"/>
          <a:ext cx="5080000" cy="1270000"/>
        </a:xfrm>
        <a:prstGeom prst="rect">
          <a:avLst/>
        </a:prstGeom>
      </xdr:spPr>
    </xdr:pic>
    <xdr:clientData/>
  </xdr:twoCellAnchor>
  <xdr:twoCellAnchor>
    <xdr:from>
      <xdr:col>12</xdr:col>
      <xdr:colOff>5248275</xdr:colOff>
      <xdr:row>24</xdr:row>
      <xdr:rowOff>9525</xdr:rowOff>
    </xdr:from>
    <xdr:to>
      <xdr:col>12</xdr:col>
      <xdr:colOff>5572125</xdr:colOff>
      <xdr:row>27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320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1123950</xdr:colOff>
      <xdr:row>29</xdr:row>
      <xdr:rowOff>57150</xdr:rowOff>
    </xdr:from>
    <xdr:to>
      <xdr:col>12</xdr:col>
      <xdr:colOff>1419225</xdr:colOff>
      <xdr:row>31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9077325" y="48196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3371850</xdr:colOff>
      <xdr:row>29</xdr:row>
      <xdr:rowOff>47625</xdr:rowOff>
    </xdr:from>
    <xdr:to>
      <xdr:col>12</xdr:col>
      <xdr:colOff>3676650</xdr:colOff>
      <xdr:row>31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11325225" y="4810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3314700</xdr:colOff>
      <xdr:row>23</xdr:row>
      <xdr:rowOff>142875</xdr:rowOff>
    </xdr:from>
    <xdr:to>
      <xdr:col>12</xdr:col>
      <xdr:colOff>3705225</xdr:colOff>
      <xdr:row>27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1268075" y="40481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16</xdr:row>
      <xdr:rowOff>171450</xdr:rowOff>
    </xdr:from>
    <xdr:to>
      <xdr:col>12</xdr:col>
      <xdr:colOff>6615945</xdr:colOff>
      <xdr:row>30</xdr:row>
      <xdr:rowOff>5700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3695700"/>
          <a:ext cx="6568320" cy="316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0</xdr:rowOff>
    </xdr:from>
    <xdr:to>
      <xdr:col>12</xdr:col>
      <xdr:colOff>6334125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"/>
        <a:stretch/>
      </xdr:blipFill>
      <xdr:spPr>
        <a:xfrm>
          <a:off x="7353300" y="952500"/>
          <a:ext cx="6267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27</xdr:row>
      <xdr:rowOff>66675</xdr:rowOff>
    </xdr:from>
    <xdr:to>
      <xdr:col>12</xdr:col>
      <xdr:colOff>381000</xdr:colOff>
      <xdr:row>29</xdr:row>
      <xdr:rowOff>92165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8010525" y="6210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6296025</xdr:colOff>
      <xdr:row>22</xdr:row>
      <xdr:rowOff>19050</xdr:rowOff>
    </xdr:from>
    <xdr:to>
      <xdr:col>13</xdr:col>
      <xdr:colOff>209550</xdr:colOff>
      <xdr:row>24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14249400" y="4972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3048000</xdr:colOff>
      <xdr:row>29</xdr:row>
      <xdr:rowOff>123825</xdr:rowOff>
    </xdr:from>
    <xdr:to>
      <xdr:col>12</xdr:col>
      <xdr:colOff>3352800</xdr:colOff>
      <xdr:row>31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001375" y="6743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771525</xdr:colOff>
      <xdr:row>27</xdr:row>
      <xdr:rowOff>0</xdr:rowOff>
    </xdr:from>
    <xdr:to>
      <xdr:col>12</xdr:col>
      <xdr:colOff>1162050</xdr:colOff>
      <xdr:row>29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8724900" y="61436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6753225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"/>
        <a:stretch/>
      </xdr:blipFill>
      <xdr:spPr>
        <a:xfrm>
          <a:off x="7353300" y="952500"/>
          <a:ext cx="66865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18</xdr:row>
      <xdr:rowOff>19050</xdr:rowOff>
    </xdr:from>
    <xdr:to>
      <xdr:col>13</xdr:col>
      <xdr:colOff>6732765</xdr:colOff>
      <xdr:row>32</xdr:row>
      <xdr:rowOff>141300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829050"/>
          <a:ext cx="6647040" cy="3456000"/>
        </a:xfrm>
        <a:prstGeom prst="rect">
          <a:avLst/>
        </a:prstGeom>
      </xdr:spPr>
    </xdr:pic>
    <xdr:clientData/>
  </xdr:twoCellAnchor>
  <xdr:twoCellAnchor>
    <xdr:from>
      <xdr:col>13</xdr:col>
      <xdr:colOff>6410325</xdr:colOff>
      <xdr:row>30</xdr:row>
      <xdr:rowOff>142875</xdr:rowOff>
    </xdr:from>
    <xdr:to>
      <xdr:col>13</xdr:col>
      <xdr:colOff>6734175</xdr:colOff>
      <xdr:row>32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5030450" y="6810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6391275</xdr:colOff>
      <xdr:row>23</xdr:row>
      <xdr:rowOff>57150</xdr:rowOff>
    </xdr:from>
    <xdr:to>
      <xdr:col>13</xdr:col>
      <xdr:colOff>6686550</xdr:colOff>
      <xdr:row>25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15011400" y="5057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2990850</xdr:colOff>
      <xdr:row>27</xdr:row>
      <xdr:rowOff>200025</xdr:rowOff>
    </xdr:from>
    <xdr:to>
      <xdr:col>13</xdr:col>
      <xdr:colOff>3295650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1610975" y="6153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381000</xdr:colOff>
      <xdr:row>29</xdr:row>
      <xdr:rowOff>209550</xdr:rowOff>
    </xdr:from>
    <xdr:to>
      <xdr:col>13</xdr:col>
      <xdr:colOff>771525</xdr:colOff>
      <xdr:row>31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9001125" y="66389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7010400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7"/>
        <a:stretch/>
      </xdr:blipFill>
      <xdr:spPr>
        <a:xfrm>
          <a:off x="7362825" y="952500"/>
          <a:ext cx="69342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123832</xdr:colOff>
      <xdr:row>17</xdr:row>
      <xdr:rowOff>28575</xdr:rowOff>
    </xdr:from>
    <xdr:to>
      <xdr:col>12</xdr:col>
      <xdr:colOff>7005251</xdr:colOff>
      <xdr:row>21</xdr:row>
      <xdr:rowOff>48075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7" y="3981450"/>
          <a:ext cx="6881419" cy="972000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19</xdr:row>
      <xdr:rowOff>66675</xdr:rowOff>
    </xdr:from>
    <xdr:to>
      <xdr:col>12</xdr:col>
      <xdr:colOff>438150</xdr:colOff>
      <xdr:row>21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8067675" y="4495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6334125</xdr:colOff>
      <xdr:row>16</xdr:row>
      <xdr:rowOff>180975</xdr:rowOff>
    </xdr:from>
    <xdr:to>
      <xdr:col>12</xdr:col>
      <xdr:colOff>6629400</xdr:colOff>
      <xdr:row>18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4287500" y="3895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3209925</xdr:colOff>
      <xdr:row>16</xdr:row>
      <xdr:rowOff>190500</xdr:rowOff>
    </xdr:from>
    <xdr:to>
      <xdr:col>12</xdr:col>
      <xdr:colOff>3514725</xdr:colOff>
      <xdr:row>18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163300" y="3905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5429250</xdr:colOff>
      <xdr:row>18</xdr:row>
      <xdr:rowOff>152400</xdr:rowOff>
    </xdr:from>
    <xdr:to>
      <xdr:col>12</xdr:col>
      <xdr:colOff>5819775</xdr:colOff>
      <xdr:row>20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3382625" y="43434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6381750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4"/>
        <a:stretch/>
      </xdr:blipFill>
      <xdr:spPr>
        <a:xfrm>
          <a:off x="7362825" y="952500"/>
          <a:ext cx="6305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114302</xdr:colOff>
      <xdr:row>18</xdr:row>
      <xdr:rowOff>57150</xdr:rowOff>
    </xdr:from>
    <xdr:to>
      <xdr:col>12</xdr:col>
      <xdr:colOff>6285732</xdr:colOff>
      <xdr:row>21</xdr:row>
      <xdr:rowOff>62775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7" y="3867150"/>
          <a:ext cx="6171430" cy="720000"/>
        </a:xfrm>
        <a:prstGeom prst="rect">
          <a:avLst/>
        </a:prstGeom>
      </xdr:spPr>
    </xdr:pic>
    <xdr:clientData/>
  </xdr:twoCellAnchor>
  <xdr:twoCellAnchor>
    <xdr:from>
      <xdr:col>12</xdr:col>
      <xdr:colOff>6010275</xdr:colOff>
      <xdr:row>18</xdr:row>
      <xdr:rowOff>95250</xdr:rowOff>
    </xdr:from>
    <xdr:to>
      <xdr:col>12</xdr:col>
      <xdr:colOff>6334125</xdr:colOff>
      <xdr:row>20</xdr:row>
      <xdr:rowOff>120740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3963650" y="3905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457200</xdr:colOff>
      <xdr:row>19</xdr:row>
      <xdr:rowOff>200025</xdr:rowOff>
    </xdr:from>
    <xdr:to>
      <xdr:col>12</xdr:col>
      <xdr:colOff>752475</xdr:colOff>
      <xdr:row>21</xdr:row>
      <xdr:rowOff>225515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8410575" y="4248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3381375</xdr:colOff>
      <xdr:row>19</xdr:row>
      <xdr:rowOff>200025</xdr:rowOff>
    </xdr:from>
    <xdr:to>
      <xdr:col>12</xdr:col>
      <xdr:colOff>3686175</xdr:colOff>
      <xdr:row>21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334750" y="4248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1304925</xdr:colOff>
      <xdr:row>18</xdr:row>
      <xdr:rowOff>38100</xdr:rowOff>
    </xdr:from>
    <xdr:to>
      <xdr:col>12</xdr:col>
      <xdr:colOff>1695450</xdr:colOff>
      <xdr:row>20</xdr:row>
      <xdr:rowOff>63590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9258300" y="38481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5735715</xdr:colOff>
      <xdr:row>16</xdr:row>
      <xdr:rowOff>81750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7" r="1"/>
        <a:stretch/>
      </xdr:blipFill>
      <xdr:spPr>
        <a:xfrm>
          <a:off x="7353300" y="952500"/>
          <a:ext cx="5669040" cy="2844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16</xdr:row>
      <xdr:rowOff>123825</xdr:rowOff>
    </xdr:from>
    <xdr:to>
      <xdr:col>11</xdr:col>
      <xdr:colOff>5758665</xdr:colOff>
      <xdr:row>27</xdr:row>
      <xdr:rowOff>96450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3838575"/>
          <a:ext cx="5711040" cy="2592000"/>
        </a:xfrm>
        <a:prstGeom prst="rect">
          <a:avLst/>
        </a:prstGeom>
      </xdr:spPr>
    </xdr:pic>
    <xdr:clientData/>
  </xdr:twoCellAnchor>
  <xdr:twoCellAnchor>
    <xdr:from>
      <xdr:col>11</xdr:col>
      <xdr:colOff>161925</xdr:colOff>
      <xdr:row>25</xdr:row>
      <xdr:rowOff>209550</xdr:rowOff>
    </xdr:from>
    <xdr:to>
      <xdr:col>11</xdr:col>
      <xdr:colOff>485775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>
        <a:xfrm>
          <a:off x="74485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5438775</xdr:colOff>
      <xdr:row>21</xdr:row>
      <xdr:rowOff>228600</xdr:rowOff>
    </xdr:from>
    <xdr:to>
      <xdr:col>11</xdr:col>
      <xdr:colOff>5734050</xdr:colOff>
      <xdr:row>24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12725400" y="51339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2847975</xdr:colOff>
      <xdr:row>25</xdr:row>
      <xdr:rowOff>209550</xdr:rowOff>
    </xdr:from>
    <xdr:to>
      <xdr:col>11</xdr:col>
      <xdr:colOff>3152775</xdr:colOff>
      <xdr:row>27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10134600" y="6067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5591175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"/>
        <a:stretch/>
      </xdr:blipFill>
      <xdr:spPr>
        <a:xfrm>
          <a:off x="7362825" y="952500"/>
          <a:ext cx="55149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17</xdr:row>
      <xdr:rowOff>104775</xdr:rowOff>
    </xdr:from>
    <xdr:to>
      <xdr:col>12</xdr:col>
      <xdr:colOff>5648490</xdr:colOff>
      <xdr:row>28</xdr:row>
      <xdr:rowOff>77400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3867150"/>
          <a:ext cx="5610390" cy="2592000"/>
        </a:xfrm>
        <a:prstGeom prst="rect">
          <a:avLst/>
        </a:prstGeom>
      </xdr:spPr>
    </xdr:pic>
    <xdr:clientData/>
  </xdr:twoCellAnchor>
  <xdr:twoCellAnchor>
    <xdr:from>
      <xdr:col>12</xdr:col>
      <xdr:colOff>142875</xdr:colOff>
      <xdr:row>26</xdr:row>
      <xdr:rowOff>190500</xdr:rowOff>
    </xdr:from>
    <xdr:to>
      <xdr:col>12</xdr:col>
      <xdr:colOff>466725</xdr:colOff>
      <xdr:row>28</xdr:row>
      <xdr:rowOff>215990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 txBox="1"/>
      </xdr:nvSpPr>
      <xdr:spPr>
        <a:xfrm>
          <a:off x="8096250" y="6096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22</xdr:row>
      <xdr:rowOff>85725</xdr:rowOff>
    </xdr:from>
    <xdr:to>
      <xdr:col>12</xdr:col>
      <xdr:colOff>5619750</xdr:colOff>
      <xdr:row>24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/>
      </xdr:nvSpPr>
      <xdr:spPr>
        <a:xfrm>
          <a:off x="13277850" y="5038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2800350</xdr:colOff>
      <xdr:row>26</xdr:row>
      <xdr:rowOff>180975</xdr:rowOff>
    </xdr:from>
    <xdr:to>
      <xdr:col>12</xdr:col>
      <xdr:colOff>3105150</xdr:colOff>
      <xdr:row>28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/>
      </xdr:nvSpPr>
      <xdr:spPr>
        <a:xfrm>
          <a:off x="10753725" y="6086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3</xdr:row>
      <xdr:rowOff>0</xdr:rowOff>
    </xdr:from>
    <xdr:to>
      <xdr:col>11</xdr:col>
      <xdr:colOff>6515100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"/>
        <a:stretch/>
      </xdr:blipFill>
      <xdr:spPr>
        <a:xfrm>
          <a:off x="7381875" y="952500"/>
          <a:ext cx="64198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16</xdr:row>
      <xdr:rowOff>161925</xdr:rowOff>
    </xdr:from>
    <xdr:to>
      <xdr:col>11</xdr:col>
      <xdr:colOff>6492875</xdr:colOff>
      <xdr:row>21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3876675"/>
          <a:ext cx="6350000" cy="12573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85725</xdr:rowOff>
    </xdr:from>
    <xdr:to>
      <xdr:col>11</xdr:col>
      <xdr:colOff>971550</xdr:colOff>
      <xdr:row>22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/>
      </xdr:nvSpPr>
      <xdr:spPr>
        <a:xfrm>
          <a:off x="7934325" y="4752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47625</xdr:colOff>
      <xdr:row>18</xdr:row>
      <xdr:rowOff>104775</xdr:rowOff>
    </xdr:from>
    <xdr:to>
      <xdr:col>11</xdr:col>
      <xdr:colOff>342900</xdr:colOff>
      <xdr:row>20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7334250" y="4295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3790950</xdr:colOff>
      <xdr:row>20</xdr:row>
      <xdr:rowOff>85725</xdr:rowOff>
    </xdr:from>
    <xdr:to>
      <xdr:col>11</xdr:col>
      <xdr:colOff>4095750</xdr:colOff>
      <xdr:row>22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1077575" y="4752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6391275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"/>
        <a:stretch/>
      </xdr:blipFill>
      <xdr:spPr>
        <a:xfrm>
          <a:off x="7362825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16</xdr:row>
      <xdr:rowOff>152400</xdr:rowOff>
    </xdr:from>
    <xdr:to>
      <xdr:col>11</xdr:col>
      <xdr:colOff>6445250</xdr:colOff>
      <xdr:row>22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3867150"/>
          <a:ext cx="6350000" cy="12954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123825</xdr:rowOff>
    </xdr:from>
    <xdr:to>
      <xdr:col>11</xdr:col>
      <xdr:colOff>971550</xdr:colOff>
      <xdr:row>22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/>
      </xdr:nvSpPr>
      <xdr:spPr>
        <a:xfrm>
          <a:off x="7934325" y="4791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0</xdr:colOff>
      <xdr:row>18</xdr:row>
      <xdr:rowOff>161925</xdr:rowOff>
    </xdr:from>
    <xdr:to>
      <xdr:col>11</xdr:col>
      <xdr:colOff>295275</xdr:colOff>
      <xdr:row>20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/>
      </xdr:nvSpPr>
      <xdr:spPr>
        <a:xfrm>
          <a:off x="7286625" y="43529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3810000</xdr:colOff>
      <xdr:row>20</xdr:row>
      <xdr:rowOff>114300</xdr:rowOff>
    </xdr:from>
    <xdr:to>
      <xdr:col>11</xdr:col>
      <xdr:colOff>4114800</xdr:colOff>
      <xdr:row>22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/>
      </xdr:nvSpPr>
      <xdr:spPr>
        <a:xfrm>
          <a:off x="11096625" y="478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6657975</xdr:colOff>
      <xdr:row>21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1"/>
        <a:stretch/>
      </xdr:blipFill>
      <xdr:spPr>
        <a:xfrm>
          <a:off x="8048625" y="952500"/>
          <a:ext cx="65627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23</xdr:row>
      <xdr:rowOff>228600</xdr:rowOff>
    </xdr:from>
    <xdr:to>
      <xdr:col>13</xdr:col>
      <xdr:colOff>6555495</xdr:colOff>
      <xdr:row>46</xdr:row>
      <xdr:rowOff>98850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133850"/>
          <a:ext cx="6450720" cy="3204000"/>
        </a:xfrm>
        <a:prstGeom prst="rect">
          <a:avLst/>
        </a:prstGeom>
      </xdr:spPr>
    </xdr:pic>
    <xdr:clientData/>
  </xdr:twoCellAnchor>
  <xdr:twoCellAnchor>
    <xdr:from>
      <xdr:col>13</xdr:col>
      <xdr:colOff>6267450</xdr:colOff>
      <xdr:row>39</xdr:row>
      <xdr:rowOff>57150</xdr:rowOff>
    </xdr:from>
    <xdr:to>
      <xdr:col>13</xdr:col>
      <xdr:colOff>6591300</xdr:colOff>
      <xdr:row>42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/>
      </xdr:nvSpPr>
      <xdr:spPr>
        <a:xfrm>
          <a:off x="14887575" y="6296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</xdr:colOff>
      <xdr:row>32</xdr:row>
      <xdr:rowOff>0</xdr:rowOff>
    </xdr:from>
    <xdr:to>
      <xdr:col>13</xdr:col>
      <xdr:colOff>590550</xdr:colOff>
      <xdr:row>35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/>
      </xdr:nvSpPr>
      <xdr:spPr>
        <a:xfrm>
          <a:off x="8915400" y="52387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3362325</xdr:colOff>
      <xdr:row>44</xdr:row>
      <xdr:rowOff>66675</xdr:rowOff>
    </xdr:from>
    <xdr:to>
      <xdr:col>13</xdr:col>
      <xdr:colOff>3667125</xdr:colOff>
      <xdr:row>46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/>
      </xdr:nvSpPr>
      <xdr:spPr>
        <a:xfrm>
          <a:off x="11982450" y="6972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3248025</xdr:colOff>
      <xdr:row>42</xdr:row>
      <xdr:rowOff>57150</xdr:rowOff>
    </xdr:from>
    <xdr:to>
      <xdr:col>13</xdr:col>
      <xdr:colOff>3571875</xdr:colOff>
      <xdr:row>45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/>
      </xdr:nvSpPr>
      <xdr:spPr>
        <a:xfrm>
          <a:off x="11868150" y="6677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2895600</xdr:colOff>
      <xdr:row>39</xdr:row>
      <xdr:rowOff>66675</xdr:rowOff>
    </xdr:from>
    <xdr:to>
      <xdr:col>13</xdr:col>
      <xdr:colOff>3219450</xdr:colOff>
      <xdr:row>42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/>
      </xdr:nvSpPr>
      <xdr:spPr>
        <a:xfrm>
          <a:off x="115157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3514725</xdr:colOff>
      <xdr:row>38</xdr:row>
      <xdr:rowOff>28575</xdr:rowOff>
    </xdr:from>
    <xdr:to>
      <xdr:col>13</xdr:col>
      <xdr:colOff>3810000</xdr:colOff>
      <xdr:row>42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/>
      </xdr:nvSpPr>
      <xdr:spPr>
        <a:xfrm>
          <a:off x="12134850" y="61722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80</xdr:row>
      <xdr:rowOff>504825</xdr:rowOff>
    </xdr:from>
    <xdr:to>
      <xdr:col>2</xdr:col>
      <xdr:colOff>4988865</xdr:colOff>
      <xdr:row>82</xdr:row>
      <xdr:rowOff>687825</xdr:rowOff>
    </xdr:to>
    <xdr:pic>
      <xdr:nvPicPr>
        <xdr:cNvPr id="181" name="Рисунок 1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76038075"/>
          <a:ext cx="48650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80</xdr:row>
      <xdr:rowOff>514350</xdr:rowOff>
    </xdr:from>
    <xdr:to>
      <xdr:col>3</xdr:col>
      <xdr:colOff>5139435</xdr:colOff>
      <xdr:row>82</xdr:row>
      <xdr:rowOff>697350</xdr:rowOff>
    </xdr:to>
    <xdr:pic>
      <xdr:nvPicPr>
        <xdr:cNvPr id="180" name="Рисунок 17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76047600"/>
          <a:ext cx="484416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80</xdr:row>
      <xdr:rowOff>495300</xdr:rowOff>
    </xdr:from>
    <xdr:to>
      <xdr:col>1</xdr:col>
      <xdr:colOff>4839795</xdr:colOff>
      <xdr:row>82</xdr:row>
      <xdr:rowOff>678300</xdr:rowOff>
    </xdr:to>
    <xdr:pic>
      <xdr:nvPicPr>
        <xdr:cNvPr id="179" name="Рисунок 17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76028550"/>
          <a:ext cx="4468320" cy="20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74</xdr:row>
      <xdr:rowOff>581025</xdr:rowOff>
    </xdr:from>
    <xdr:to>
      <xdr:col>2</xdr:col>
      <xdr:colOff>4409850</xdr:colOff>
      <xdr:row>76</xdr:row>
      <xdr:rowOff>692025</xdr:rowOff>
    </xdr:to>
    <xdr:pic>
      <xdr:nvPicPr>
        <xdr:cNvPr id="174" name="Рисунок 17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70399275"/>
          <a:ext cx="362880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68</xdr:row>
      <xdr:rowOff>276225</xdr:rowOff>
    </xdr:from>
    <xdr:to>
      <xdr:col>2</xdr:col>
      <xdr:colOff>4533525</xdr:colOff>
      <xdr:row>70</xdr:row>
      <xdr:rowOff>891225</xdr:rowOff>
    </xdr:to>
    <xdr:pic>
      <xdr:nvPicPr>
        <xdr:cNvPr id="168" name="Рисунок 16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64379475"/>
          <a:ext cx="39144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68</xdr:row>
      <xdr:rowOff>504825</xdr:rowOff>
    </xdr:from>
    <xdr:to>
      <xdr:col>1</xdr:col>
      <xdr:colOff>4478955</xdr:colOff>
      <xdr:row>70</xdr:row>
      <xdr:rowOff>867825</xdr:rowOff>
    </xdr:to>
    <xdr:pic>
      <xdr:nvPicPr>
        <xdr:cNvPr id="167" name="Рисунок 1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4608075"/>
          <a:ext cx="380268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65</xdr:row>
      <xdr:rowOff>628650</xdr:rowOff>
    </xdr:from>
    <xdr:to>
      <xdr:col>3</xdr:col>
      <xdr:colOff>4453875</xdr:colOff>
      <xdr:row>67</xdr:row>
      <xdr:rowOff>775650</xdr:rowOff>
    </xdr:to>
    <xdr:pic>
      <xdr:nvPicPr>
        <xdr:cNvPr id="166" name="Рисунок 16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925" y="61874400"/>
          <a:ext cx="362520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35</xdr:row>
      <xdr:rowOff>742950</xdr:rowOff>
    </xdr:from>
    <xdr:to>
      <xdr:col>1</xdr:col>
      <xdr:colOff>4191060</xdr:colOff>
      <xdr:row>37</xdr:row>
      <xdr:rowOff>709950</xdr:rowOff>
    </xdr:to>
    <xdr:pic>
      <xdr:nvPicPr>
        <xdr:cNvPr id="134" name="Рисунок 13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3413700"/>
          <a:ext cx="32385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32</xdr:row>
      <xdr:rowOff>647700</xdr:rowOff>
    </xdr:from>
    <xdr:to>
      <xdr:col>3</xdr:col>
      <xdr:colOff>4575105</xdr:colOff>
      <xdr:row>34</xdr:row>
      <xdr:rowOff>650700</xdr:rowOff>
    </xdr:to>
    <xdr:pic>
      <xdr:nvPicPr>
        <xdr:cNvPr id="133" name="Рисунок 1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60950"/>
          <a:ext cx="3994080" cy="19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32</xdr:row>
      <xdr:rowOff>666750</xdr:rowOff>
    </xdr:from>
    <xdr:to>
      <xdr:col>2</xdr:col>
      <xdr:colOff>4605495</xdr:colOff>
      <xdr:row>34</xdr:row>
      <xdr:rowOff>633750</xdr:rowOff>
    </xdr:to>
    <xdr:pic>
      <xdr:nvPicPr>
        <xdr:cNvPr id="131" name="Рисунок 1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0480000"/>
          <a:ext cx="404352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32</xdr:row>
      <xdr:rowOff>609600</xdr:rowOff>
    </xdr:from>
    <xdr:to>
      <xdr:col>1</xdr:col>
      <xdr:colOff>4739490</xdr:colOff>
      <xdr:row>34</xdr:row>
      <xdr:rowOff>756600</xdr:rowOff>
    </xdr:to>
    <xdr:pic>
      <xdr:nvPicPr>
        <xdr:cNvPr id="130" name="Рисунок 12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0422850"/>
          <a:ext cx="4110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733425</xdr:colOff>
      <xdr:row>29</xdr:row>
      <xdr:rowOff>628650</xdr:rowOff>
    </xdr:from>
    <xdr:to>
      <xdr:col>3</xdr:col>
      <xdr:colOff>4785585</xdr:colOff>
      <xdr:row>31</xdr:row>
      <xdr:rowOff>739650</xdr:rowOff>
    </xdr:to>
    <xdr:pic>
      <xdr:nvPicPr>
        <xdr:cNvPr id="129" name="Рисунок 1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27584400"/>
          <a:ext cx="405216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29</xdr:row>
      <xdr:rowOff>47625</xdr:rowOff>
    </xdr:from>
    <xdr:to>
      <xdr:col>2</xdr:col>
      <xdr:colOff>4466505</xdr:colOff>
      <xdr:row>31</xdr:row>
      <xdr:rowOff>914625</xdr:rowOff>
    </xdr:to>
    <xdr:pic>
      <xdr:nvPicPr>
        <xdr:cNvPr id="128" name="Рисунок 1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27003375"/>
          <a:ext cx="4037880" cy="27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29</xdr:row>
      <xdr:rowOff>476250</xdr:rowOff>
    </xdr:from>
    <xdr:to>
      <xdr:col>1</xdr:col>
      <xdr:colOff>4748565</xdr:colOff>
      <xdr:row>31</xdr:row>
      <xdr:rowOff>623250</xdr:rowOff>
    </xdr:to>
    <xdr:pic>
      <xdr:nvPicPr>
        <xdr:cNvPr id="127" name="Рисунок 1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7432000"/>
          <a:ext cx="4281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26</xdr:row>
      <xdr:rowOff>600075</xdr:rowOff>
    </xdr:from>
    <xdr:to>
      <xdr:col>3</xdr:col>
      <xdr:colOff>4670655</xdr:colOff>
      <xdr:row>28</xdr:row>
      <xdr:rowOff>603075</xdr:rowOff>
    </xdr:to>
    <xdr:pic>
      <xdr:nvPicPr>
        <xdr:cNvPr id="126" name="Рисунок 12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5" y="24698325"/>
          <a:ext cx="418488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11</xdr:row>
      <xdr:rowOff>628650</xdr:rowOff>
    </xdr:from>
    <xdr:to>
      <xdr:col>3</xdr:col>
      <xdr:colOff>4488780</xdr:colOff>
      <xdr:row>13</xdr:row>
      <xdr:rowOff>667650</xdr:rowOff>
    </xdr:to>
    <xdr:pic>
      <xdr:nvPicPr>
        <xdr:cNvPr id="122" name="Рисунок 12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21869400"/>
          <a:ext cx="376488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</xdr:colOff>
      <xdr:row>23</xdr:row>
      <xdr:rowOff>381000</xdr:rowOff>
    </xdr:from>
    <xdr:to>
      <xdr:col>3</xdr:col>
      <xdr:colOff>5151539</xdr:colOff>
      <xdr:row>25</xdr:row>
      <xdr:rowOff>600000</xdr:rowOff>
    </xdr:to>
    <xdr:pic>
      <xdr:nvPicPr>
        <xdr:cNvPr id="118" name="Рисунок 11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" r="-1"/>
        <a:stretch/>
      </xdr:blipFill>
      <xdr:spPr>
        <a:xfrm>
          <a:off x="11553824" y="21621750"/>
          <a:ext cx="5122965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23</xdr:row>
      <xdr:rowOff>371475</xdr:rowOff>
    </xdr:from>
    <xdr:to>
      <xdr:col>2</xdr:col>
      <xdr:colOff>5081085</xdr:colOff>
      <xdr:row>25</xdr:row>
      <xdr:rowOff>734475</xdr:rowOff>
    </xdr:to>
    <xdr:pic>
      <xdr:nvPicPr>
        <xdr:cNvPr id="117" name="Рисунок 11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"/>
        <a:stretch/>
      </xdr:blipFill>
      <xdr:spPr>
        <a:xfrm>
          <a:off x="5838825" y="21612225"/>
          <a:ext cx="505251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438150</xdr:rowOff>
    </xdr:from>
    <xdr:to>
      <xdr:col>1</xdr:col>
      <xdr:colOff>4947885</xdr:colOff>
      <xdr:row>25</xdr:row>
      <xdr:rowOff>765150</xdr:rowOff>
    </xdr:to>
    <xdr:pic>
      <xdr:nvPicPr>
        <xdr:cNvPr id="116" name="Рисунок 1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/>
        <a:stretch/>
      </xdr:blipFill>
      <xdr:spPr>
        <a:xfrm>
          <a:off x="11553825" y="15963900"/>
          <a:ext cx="491931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20</xdr:row>
      <xdr:rowOff>342900</xdr:rowOff>
    </xdr:from>
    <xdr:to>
      <xdr:col>3</xdr:col>
      <xdr:colOff>4935704</xdr:colOff>
      <xdr:row>22</xdr:row>
      <xdr:rowOff>633900</xdr:rowOff>
    </xdr:to>
    <xdr:pic>
      <xdr:nvPicPr>
        <xdr:cNvPr id="114" name="Рисунок 11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6"/>
        <a:stretch/>
      </xdr:blipFill>
      <xdr:spPr>
        <a:xfrm>
          <a:off x="11553825" y="18726150"/>
          <a:ext cx="4907129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20</xdr:row>
      <xdr:rowOff>590550</xdr:rowOff>
    </xdr:from>
    <xdr:to>
      <xdr:col>2</xdr:col>
      <xdr:colOff>4658085</xdr:colOff>
      <xdr:row>22</xdr:row>
      <xdr:rowOff>593550</xdr:rowOff>
    </xdr:to>
    <xdr:pic>
      <xdr:nvPicPr>
        <xdr:cNvPr id="109" name="Рисунок 10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0401300"/>
          <a:ext cx="426756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20</xdr:row>
      <xdr:rowOff>638175</xdr:rowOff>
    </xdr:from>
    <xdr:to>
      <xdr:col>1</xdr:col>
      <xdr:colOff>4725360</xdr:colOff>
      <xdr:row>22</xdr:row>
      <xdr:rowOff>605175</xdr:rowOff>
    </xdr:to>
    <xdr:pic>
      <xdr:nvPicPr>
        <xdr:cNvPr id="108" name="Рисунок 10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0448925"/>
          <a:ext cx="42681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257175</xdr:rowOff>
    </xdr:from>
    <xdr:to>
      <xdr:col>3</xdr:col>
      <xdr:colOff>4818495</xdr:colOff>
      <xdr:row>19</xdr:row>
      <xdr:rowOff>800175</xdr:rowOff>
    </xdr:to>
    <xdr:pic>
      <xdr:nvPicPr>
        <xdr:cNvPr id="107" name="Рисунок 106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5782925"/>
          <a:ext cx="4789920" cy="24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17</xdr:row>
      <xdr:rowOff>371475</xdr:rowOff>
    </xdr:from>
    <xdr:to>
      <xdr:col>2</xdr:col>
      <xdr:colOff>4361925</xdr:colOff>
      <xdr:row>19</xdr:row>
      <xdr:rowOff>662475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1"/>
        <a:stretch/>
      </xdr:blipFill>
      <xdr:spPr>
        <a:xfrm>
          <a:off x="11553825" y="7324725"/>
          <a:ext cx="4333350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17</xdr:row>
      <xdr:rowOff>590550</xdr:rowOff>
    </xdr:from>
    <xdr:to>
      <xdr:col>1</xdr:col>
      <xdr:colOff>4696275</xdr:colOff>
      <xdr:row>19</xdr:row>
      <xdr:rowOff>485550</xdr:rowOff>
    </xdr:to>
    <xdr:pic>
      <xdr:nvPicPr>
        <xdr:cNvPr id="105" name="Рисунок 10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7543800"/>
          <a:ext cx="402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14</xdr:row>
      <xdr:rowOff>742950</xdr:rowOff>
    </xdr:from>
    <xdr:to>
      <xdr:col>3</xdr:col>
      <xdr:colOff>4624695</xdr:colOff>
      <xdr:row>16</xdr:row>
      <xdr:rowOff>493950</xdr:rowOff>
    </xdr:to>
    <xdr:pic>
      <xdr:nvPicPr>
        <xdr:cNvPr id="104" name="Рисунок 103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7696200"/>
          <a:ext cx="4062720" cy="16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14</xdr:row>
      <xdr:rowOff>466725</xdr:rowOff>
    </xdr:from>
    <xdr:to>
      <xdr:col>2</xdr:col>
      <xdr:colOff>4923179</xdr:colOff>
      <xdr:row>16</xdr:row>
      <xdr:rowOff>757725</xdr:rowOff>
    </xdr:to>
    <xdr:pic>
      <xdr:nvPicPr>
        <xdr:cNvPr id="103" name="Рисунок 10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89"/>
        <a:stretch/>
      </xdr:blipFill>
      <xdr:spPr>
        <a:xfrm>
          <a:off x="5838824" y="13134975"/>
          <a:ext cx="4894605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14</xdr:row>
      <xdr:rowOff>428625</xdr:rowOff>
    </xdr:from>
    <xdr:to>
      <xdr:col>1</xdr:col>
      <xdr:colOff>4865474</xdr:colOff>
      <xdr:row>16</xdr:row>
      <xdr:rowOff>791625</xdr:rowOff>
    </xdr:to>
    <xdr:pic>
      <xdr:nvPicPr>
        <xdr:cNvPr id="101" name="Рисунок 10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"/>
        <a:stretch/>
      </xdr:blipFill>
      <xdr:spPr>
        <a:xfrm>
          <a:off x="5829299" y="4524375"/>
          <a:ext cx="4846425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11</xdr:row>
      <xdr:rowOff>390525</xdr:rowOff>
    </xdr:from>
    <xdr:to>
      <xdr:col>2</xdr:col>
      <xdr:colOff>3933675</xdr:colOff>
      <xdr:row>13</xdr:row>
      <xdr:rowOff>681525</xdr:rowOff>
    </xdr:to>
    <xdr:pic>
      <xdr:nvPicPr>
        <xdr:cNvPr id="100" name="Рисунок 9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10201275"/>
          <a:ext cx="325740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8</xdr:row>
      <xdr:rowOff>428625</xdr:rowOff>
    </xdr:from>
    <xdr:to>
      <xdr:col>3</xdr:col>
      <xdr:colOff>3839400</xdr:colOff>
      <xdr:row>10</xdr:row>
      <xdr:rowOff>683625</xdr:rowOff>
    </xdr:to>
    <xdr:pic>
      <xdr:nvPicPr>
        <xdr:cNvPr id="99" name="Рисунок 9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66687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8</xdr:row>
      <xdr:rowOff>342900</xdr:rowOff>
    </xdr:from>
    <xdr:to>
      <xdr:col>2</xdr:col>
      <xdr:colOff>4622970</xdr:colOff>
      <xdr:row>10</xdr:row>
      <xdr:rowOff>921900</xdr:rowOff>
    </xdr:to>
    <xdr:pic>
      <xdr:nvPicPr>
        <xdr:cNvPr id="98" name="Рисунок 97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581150"/>
          <a:ext cx="384192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8</xdr:row>
      <xdr:rowOff>304800</xdr:rowOff>
    </xdr:from>
    <xdr:to>
      <xdr:col>1</xdr:col>
      <xdr:colOff>3897885</xdr:colOff>
      <xdr:row>10</xdr:row>
      <xdr:rowOff>703800</xdr:rowOff>
    </xdr:to>
    <xdr:pic>
      <xdr:nvPicPr>
        <xdr:cNvPr id="97" name="Рисунок 9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543050"/>
          <a:ext cx="3202560" cy="2304000"/>
        </a:xfrm>
        <a:prstGeom prst="rect">
          <a:avLst/>
        </a:prstGeom>
      </xdr:spPr>
    </xdr:pic>
    <xdr:clientData/>
  </xdr:twoCellAnchor>
  <xdr:twoCellAnchor>
    <xdr:from>
      <xdr:col>1</xdr:col>
      <xdr:colOff>1085850</xdr:colOff>
      <xdr:row>2</xdr:row>
      <xdr:rowOff>266700</xdr:rowOff>
    </xdr:from>
    <xdr:to>
      <xdr:col>1</xdr:col>
      <xdr:colOff>3421050</xdr:colOff>
      <xdr:row>4</xdr:row>
      <xdr:rowOff>881700</xdr:rowOff>
    </xdr:to>
    <xdr:pic>
      <xdr:nvPicPr>
        <xdr:cNvPr id="110" name="Рисунок 109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504950"/>
          <a:ext cx="23352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</xdr:row>
      <xdr:rowOff>333375</xdr:rowOff>
    </xdr:from>
    <xdr:to>
      <xdr:col>2</xdr:col>
      <xdr:colOff>3601245</xdr:colOff>
      <xdr:row>4</xdr:row>
      <xdr:rowOff>840375</xdr:rowOff>
    </xdr:to>
    <xdr:pic>
      <xdr:nvPicPr>
        <xdr:cNvPr id="111" name="Рисунок 110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3001625"/>
          <a:ext cx="267732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2</xdr:row>
      <xdr:rowOff>304800</xdr:rowOff>
    </xdr:from>
    <xdr:to>
      <xdr:col>3</xdr:col>
      <xdr:colOff>3602910</xdr:colOff>
      <xdr:row>4</xdr:row>
      <xdr:rowOff>883800</xdr:rowOff>
    </xdr:to>
    <xdr:pic>
      <xdr:nvPicPr>
        <xdr:cNvPr id="112" name="Рисунок 111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12973050"/>
          <a:ext cx="270756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5</xdr:row>
      <xdr:rowOff>133350</xdr:rowOff>
    </xdr:from>
    <xdr:to>
      <xdr:col>1</xdr:col>
      <xdr:colOff>3431850</xdr:colOff>
      <xdr:row>7</xdr:row>
      <xdr:rowOff>928350</xdr:rowOff>
    </xdr:to>
    <xdr:pic>
      <xdr:nvPicPr>
        <xdr:cNvPr id="113" name="Рисунок 112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5659100"/>
          <a:ext cx="2727000" cy="27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5</xdr:row>
      <xdr:rowOff>676275</xdr:rowOff>
    </xdr:from>
    <xdr:to>
      <xdr:col>2</xdr:col>
      <xdr:colOff>3863505</xdr:colOff>
      <xdr:row>7</xdr:row>
      <xdr:rowOff>607275</xdr:rowOff>
    </xdr:to>
    <xdr:pic>
      <xdr:nvPicPr>
        <xdr:cNvPr id="123" name="Рисунок 12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47745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1238250</xdr:colOff>
      <xdr:row>35</xdr:row>
      <xdr:rowOff>762000</xdr:rowOff>
    </xdr:from>
    <xdr:to>
      <xdr:col>2</xdr:col>
      <xdr:colOff>4118250</xdr:colOff>
      <xdr:row>37</xdr:row>
      <xdr:rowOff>585000</xdr:rowOff>
    </xdr:to>
    <xdr:pic>
      <xdr:nvPicPr>
        <xdr:cNvPr id="135" name="Рисунок 13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3432750"/>
          <a:ext cx="2880000" cy="17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35</xdr:row>
      <xdr:rowOff>428625</xdr:rowOff>
    </xdr:from>
    <xdr:to>
      <xdr:col>3</xdr:col>
      <xdr:colOff>4079145</xdr:colOff>
      <xdr:row>37</xdr:row>
      <xdr:rowOff>755625</xdr:rowOff>
    </xdr:to>
    <xdr:pic>
      <xdr:nvPicPr>
        <xdr:cNvPr id="136" name="Рисунок 135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33099375"/>
          <a:ext cx="281232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1209675</xdr:colOff>
      <xdr:row>38</xdr:row>
      <xdr:rowOff>676275</xdr:rowOff>
    </xdr:from>
    <xdr:to>
      <xdr:col>2</xdr:col>
      <xdr:colOff>4014435</xdr:colOff>
      <xdr:row>40</xdr:row>
      <xdr:rowOff>679275</xdr:rowOff>
    </xdr:to>
    <xdr:pic>
      <xdr:nvPicPr>
        <xdr:cNvPr id="138" name="Рисунок 137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6204525"/>
          <a:ext cx="280476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38</xdr:row>
      <xdr:rowOff>114300</xdr:rowOff>
    </xdr:from>
    <xdr:to>
      <xdr:col>3</xdr:col>
      <xdr:colOff>3878175</xdr:colOff>
      <xdr:row>40</xdr:row>
      <xdr:rowOff>909300</xdr:rowOff>
    </xdr:to>
    <xdr:pic>
      <xdr:nvPicPr>
        <xdr:cNvPr id="139" name="Рисунок 138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35642550"/>
          <a:ext cx="3240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41</xdr:row>
      <xdr:rowOff>114300</xdr:rowOff>
    </xdr:from>
    <xdr:to>
      <xdr:col>1</xdr:col>
      <xdr:colOff>3867615</xdr:colOff>
      <xdr:row>43</xdr:row>
      <xdr:rowOff>933450</xdr:rowOff>
    </xdr:to>
    <xdr:pic>
      <xdr:nvPicPr>
        <xdr:cNvPr id="140" name="Рисунок 139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6"/>
        <a:stretch/>
      </xdr:blipFill>
      <xdr:spPr>
        <a:xfrm>
          <a:off x="581025" y="38500050"/>
          <a:ext cx="3381840" cy="27241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41</xdr:row>
      <xdr:rowOff>485775</xdr:rowOff>
    </xdr:from>
    <xdr:to>
      <xdr:col>2</xdr:col>
      <xdr:colOff>4106100</xdr:colOff>
      <xdr:row>43</xdr:row>
      <xdr:rowOff>740775</xdr:rowOff>
    </xdr:to>
    <xdr:pic>
      <xdr:nvPicPr>
        <xdr:cNvPr id="141" name="Рисунок 14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887152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981075</xdr:colOff>
      <xdr:row>41</xdr:row>
      <xdr:rowOff>466725</xdr:rowOff>
    </xdr:from>
    <xdr:to>
      <xdr:col>3</xdr:col>
      <xdr:colOff>4199475</xdr:colOff>
      <xdr:row>43</xdr:row>
      <xdr:rowOff>721725</xdr:rowOff>
    </xdr:to>
    <xdr:pic>
      <xdr:nvPicPr>
        <xdr:cNvPr id="142" name="Рисунок 141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325" y="38852475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44</xdr:row>
      <xdr:rowOff>152400</xdr:rowOff>
    </xdr:from>
    <xdr:to>
      <xdr:col>1</xdr:col>
      <xdr:colOff>4134315</xdr:colOff>
      <xdr:row>46</xdr:row>
      <xdr:rowOff>911400</xdr:rowOff>
    </xdr:to>
    <xdr:pic>
      <xdr:nvPicPr>
        <xdr:cNvPr id="143" name="Рисунок 142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41395650"/>
          <a:ext cx="3534240" cy="26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44</xdr:row>
      <xdr:rowOff>28575</xdr:rowOff>
    </xdr:from>
    <xdr:to>
      <xdr:col>2</xdr:col>
      <xdr:colOff>3948375</xdr:colOff>
      <xdr:row>46</xdr:row>
      <xdr:rowOff>895575</xdr:rowOff>
    </xdr:to>
    <xdr:pic>
      <xdr:nvPicPr>
        <xdr:cNvPr id="144" name="Рисунок 143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1271825"/>
          <a:ext cx="3234000" cy="27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44</xdr:row>
      <xdr:rowOff>123825</xdr:rowOff>
    </xdr:from>
    <xdr:to>
      <xdr:col>3</xdr:col>
      <xdr:colOff>3976650</xdr:colOff>
      <xdr:row>46</xdr:row>
      <xdr:rowOff>918825</xdr:rowOff>
    </xdr:to>
    <xdr:pic>
      <xdr:nvPicPr>
        <xdr:cNvPr id="145" name="Рисунок 144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00" y="41367075"/>
          <a:ext cx="3348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47</xdr:row>
      <xdr:rowOff>200025</xdr:rowOff>
    </xdr:from>
    <xdr:to>
      <xdr:col>1</xdr:col>
      <xdr:colOff>3754725</xdr:colOff>
      <xdr:row>49</xdr:row>
      <xdr:rowOff>815025</xdr:rowOff>
    </xdr:to>
    <xdr:pic>
      <xdr:nvPicPr>
        <xdr:cNvPr id="146" name="Рисунок 145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44300775"/>
          <a:ext cx="28308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47</xdr:row>
      <xdr:rowOff>200025</xdr:rowOff>
    </xdr:from>
    <xdr:to>
      <xdr:col>2</xdr:col>
      <xdr:colOff>3833700</xdr:colOff>
      <xdr:row>49</xdr:row>
      <xdr:rowOff>923025</xdr:rowOff>
    </xdr:to>
    <xdr:pic>
      <xdr:nvPicPr>
        <xdr:cNvPr id="147" name="Рисунок 14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4300775"/>
          <a:ext cx="310980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1295400</xdr:colOff>
      <xdr:row>47</xdr:row>
      <xdr:rowOff>695325</xdr:rowOff>
    </xdr:from>
    <xdr:to>
      <xdr:col>3</xdr:col>
      <xdr:colOff>4117800</xdr:colOff>
      <xdr:row>49</xdr:row>
      <xdr:rowOff>554325</xdr:rowOff>
    </xdr:to>
    <xdr:pic>
      <xdr:nvPicPr>
        <xdr:cNvPr id="148" name="Рисунок 147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0650" y="44796075"/>
          <a:ext cx="2822400" cy="17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50</xdr:row>
      <xdr:rowOff>428625</xdr:rowOff>
    </xdr:from>
    <xdr:to>
      <xdr:col>1</xdr:col>
      <xdr:colOff>4197030</xdr:colOff>
      <xdr:row>52</xdr:row>
      <xdr:rowOff>467625</xdr:rowOff>
    </xdr:to>
    <xdr:pic>
      <xdr:nvPicPr>
        <xdr:cNvPr id="149" name="Рисунок 148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47386875"/>
          <a:ext cx="31492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50</xdr:row>
      <xdr:rowOff>180975</xdr:rowOff>
    </xdr:from>
    <xdr:to>
      <xdr:col>2</xdr:col>
      <xdr:colOff>3704775</xdr:colOff>
      <xdr:row>52</xdr:row>
      <xdr:rowOff>795975</xdr:rowOff>
    </xdr:to>
    <xdr:pic>
      <xdr:nvPicPr>
        <xdr:cNvPr id="150" name="Рисунок 149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7139225"/>
          <a:ext cx="29904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50</xdr:row>
      <xdr:rowOff>257175</xdr:rowOff>
    </xdr:from>
    <xdr:to>
      <xdr:col>3</xdr:col>
      <xdr:colOff>3681915</xdr:colOff>
      <xdr:row>52</xdr:row>
      <xdr:rowOff>836175</xdr:rowOff>
    </xdr:to>
    <xdr:pic>
      <xdr:nvPicPr>
        <xdr:cNvPr id="151" name="Рисунок 15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47215425"/>
          <a:ext cx="300564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1247775</xdr:colOff>
      <xdr:row>53</xdr:row>
      <xdr:rowOff>800100</xdr:rowOff>
    </xdr:from>
    <xdr:to>
      <xdr:col>1</xdr:col>
      <xdr:colOff>3929055</xdr:colOff>
      <xdr:row>55</xdr:row>
      <xdr:rowOff>659100</xdr:rowOff>
    </xdr:to>
    <xdr:pic>
      <xdr:nvPicPr>
        <xdr:cNvPr id="152" name="Рисунок 151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50615850"/>
          <a:ext cx="268128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53</xdr:row>
      <xdr:rowOff>57150</xdr:rowOff>
    </xdr:from>
    <xdr:to>
      <xdr:col>2</xdr:col>
      <xdr:colOff>3911235</xdr:colOff>
      <xdr:row>55</xdr:row>
      <xdr:rowOff>888150</xdr:rowOff>
    </xdr:to>
    <xdr:pic>
      <xdr:nvPicPr>
        <xdr:cNvPr id="153" name="Рисунок 152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49872900"/>
          <a:ext cx="3082560" cy="27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53</xdr:row>
      <xdr:rowOff>76200</xdr:rowOff>
    </xdr:from>
    <xdr:to>
      <xdr:col>3</xdr:col>
      <xdr:colOff>4021890</xdr:colOff>
      <xdr:row>55</xdr:row>
      <xdr:rowOff>907200</xdr:rowOff>
    </xdr:to>
    <xdr:pic>
      <xdr:nvPicPr>
        <xdr:cNvPr id="154" name="Рисунок 153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0" y="49891950"/>
          <a:ext cx="316464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56</xdr:row>
      <xdr:rowOff>104775</xdr:rowOff>
    </xdr:from>
    <xdr:to>
      <xdr:col>1</xdr:col>
      <xdr:colOff>4180395</xdr:colOff>
      <xdr:row>58</xdr:row>
      <xdr:rowOff>935775</xdr:rowOff>
    </xdr:to>
    <xdr:pic>
      <xdr:nvPicPr>
        <xdr:cNvPr id="155" name="Рисунок 154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2778025"/>
          <a:ext cx="3885120" cy="27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56</xdr:row>
      <xdr:rowOff>57150</xdr:rowOff>
    </xdr:from>
    <xdr:to>
      <xdr:col>2</xdr:col>
      <xdr:colOff>3897675</xdr:colOff>
      <xdr:row>58</xdr:row>
      <xdr:rowOff>852150</xdr:rowOff>
    </xdr:to>
    <xdr:pic>
      <xdr:nvPicPr>
        <xdr:cNvPr id="156" name="Рисунок 155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52730400"/>
          <a:ext cx="3069000" cy="27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56</xdr:row>
      <xdr:rowOff>542925</xdr:rowOff>
    </xdr:from>
    <xdr:to>
      <xdr:col>3</xdr:col>
      <xdr:colOff>4132335</xdr:colOff>
      <xdr:row>58</xdr:row>
      <xdr:rowOff>689925</xdr:rowOff>
    </xdr:to>
    <xdr:pic>
      <xdr:nvPicPr>
        <xdr:cNvPr id="157" name="Рисунок 15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3216175"/>
          <a:ext cx="303696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59</xdr:row>
      <xdr:rowOff>200025</xdr:rowOff>
    </xdr:from>
    <xdr:to>
      <xdr:col>1</xdr:col>
      <xdr:colOff>4158930</xdr:colOff>
      <xdr:row>61</xdr:row>
      <xdr:rowOff>923025</xdr:rowOff>
    </xdr:to>
    <xdr:pic>
      <xdr:nvPicPr>
        <xdr:cNvPr id="158" name="Рисунок 157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5730775"/>
          <a:ext cx="3530280" cy="26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59</xdr:row>
      <xdr:rowOff>438150</xdr:rowOff>
    </xdr:from>
    <xdr:to>
      <xdr:col>2</xdr:col>
      <xdr:colOff>4190760</xdr:colOff>
      <xdr:row>61</xdr:row>
      <xdr:rowOff>657150</xdr:rowOff>
    </xdr:to>
    <xdr:pic>
      <xdr:nvPicPr>
        <xdr:cNvPr id="159" name="Рисунок 158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55968900"/>
          <a:ext cx="320016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59</xdr:row>
      <xdr:rowOff>95250</xdr:rowOff>
    </xdr:from>
    <xdr:to>
      <xdr:col>3</xdr:col>
      <xdr:colOff>4118955</xdr:colOff>
      <xdr:row>61</xdr:row>
      <xdr:rowOff>818250</xdr:rowOff>
    </xdr:to>
    <xdr:pic>
      <xdr:nvPicPr>
        <xdr:cNvPr id="160" name="Рисунок 159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55626000"/>
          <a:ext cx="344268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62</xdr:row>
      <xdr:rowOff>142875</xdr:rowOff>
    </xdr:from>
    <xdr:to>
      <xdr:col>1</xdr:col>
      <xdr:colOff>3681345</xdr:colOff>
      <xdr:row>64</xdr:row>
      <xdr:rowOff>793875</xdr:rowOff>
    </xdr:to>
    <xdr:pic>
      <xdr:nvPicPr>
        <xdr:cNvPr id="161" name="Рисунок 16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58531125"/>
          <a:ext cx="294792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62</xdr:row>
      <xdr:rowOff>333375</xdr:rowOff>
    </xdr:from>
    <xdr:to>
      <xdr:col>2</xdr:col>
      <xdr:colOff>4005825</xdr:colOff>
      <xdr:row>64</xdr:row>
      <xdr:rowOff>768375</xdr:rowOff>
    </xdr:to>
    <xdr:pic>
      <xdr:nvPicPr>
        <xdr:cNvPr id="162" name="Рисунок 161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58721625"/>
          <a:ext cx="3120000" cy="23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62</xdr:row>
      <xdr:rowOff>609600</xdr:rowOff>
    </xdr:from>
    <xdr:to>
      <xdr:col>3</xdr:col>
      <xdr:colOff>3772755</xdr:colOff>
      <xdr:row>64</xdr:row>
      <xdr:rowOff>612600</xdr:rowOff>
    </xdr:to>
    <xdr:pic>
      <xdr:nvPicPr>
        <xdr:cNvPr id="163" name="Рисунок 162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58997850"/>
          <a:ext cx="25630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1152525</xdr:colOff>
      <xdr:row>65</xdr:row>
      <xdr:rowOff>666750</xdr:rowOff>
    </xdr:from>
    <xdr:to>
      <xdr:col>1</xdr:col>
      <xdr:colOff>4261125</xdr:colOff>
      <xdr:row>67</xdr:row>
      <xdr:rowOff>741750</xdr:rowOff>
    </xdr:to>
    <xdr:pic>
      <xdr:nvPicPr>
        <xdr:cNvPr id="164" name="Рисунок 163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61912500"/>
          <a:ext cx="3108600" cy="19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65</xdr:row>
      <xdr:rowOff>628650</xdr:rowOff>
    </xdr:from>
    <xdr:to>
      <xdr:col>2</xdr:col>
      <xdr:colOff>4132725</xdr:colOff>
      <xdr:row>67</xdr:row>
      <xdr:rowOff>703650</xdr:rowOff>
    </xdr:to>
    <xdr:pic>
      <xdr:nvPicPr>
        <xdr:cNvPr id="165" name="Рисунок 164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1874400"/>
          <a:ext cx="29040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68</xdr:row>
      <xdr:rowOff>114300</xdr:rowOff>
    </xdr:from>
    <xdr:to>
      <xdr:col>3</xdr:col>
      <xdr:colOff>4123635</xdr:colOff>
      <xdr:row>70</xdr:row>
      <xdr:rowOff>945300</xdr:rowOff>
    </xdr:to>
    <xdr:pic>
      <xdr:nvPicPr>
        <xdr:cNvPr id="169" name="Рисунок 168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64217550"/>
          <a:ext cx="344736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71</xdr:row>
      <xdr:rowOff>219075</xdr:rowOff>
    </xdr:from>
    <xdr:to>
      <xdr:col>1</xdr:col>
      <xdr:colOff>4156455</xdr:colOff>
      <xdr:row>73</xdr:row>
      <xdr:rowOff>870075</xdr:rowOff>
    </xdr:to>
    <xdr:pic>
      <xdr:nvPicPr>
        <xdr:cNvPr id="170" name="Рисунок 169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67179825"/>
          <a:ext cx="344208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72</xdr:row>
      <xdr:rowOff>57150</xdr:rowOff>
    </xdr:from>
    <xdr:to>
      <xdr:col>2</xdr:col>
      <xdr:colOff>4135575</xdr:colOff>
      <xdr:row>73</xdr:row>
      <xdr:rowOff>292650</xdr:rowOff>
    </xdr:to>
    <xdr:pic>
      <xdr:nvPicPr>
        <xdr:cNvPr id="171" name="Рисунок 170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67970400"/>
          <a:ext cx="2811600" cy="11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1000125</xdr:colOff>
      <xdr:row>71</xdr:row>
      <xdr:rowOff>409575</xdr:rowOff>
    </xdr:from>
    <xdr:to>
      <xdr:col>3</xdr:col>
      <xdr:colOff>4285245</xdr:colOff>
      <xdr:row>73</xdr:row>
      <xdr:rowOff>592575</xdr:rowOff>
    </xdr:to>
    <xdr:pic>
      <xdr:nvPicPr>
        <xdr:cNvPr id="172" name="Рисунок 171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67370325"/>
          <a:ext cx="32851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74</xdr:row>
      <xdr:rowOff>695325</xdr:rowOff>
    </xdr:from>
    <xdr:to>
      <xdr:col>1</xdr:col>
      <xdr:colOff>3976065</xdr:colOff>
      <xdr:row>76</xdr:row>
      <xdr:rowOff>914325</xdr:rowOff>
    </xdr:to>
    <xdr:pic>
      <xdr:nvPicPr>
        <xdr:cNvPr id="173" name="Рисунок 17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0513575"/>
          <a:ext cx="324264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74</xdr:row>
      <xdr:rowOff>514350</xdr:rowOff>
    </xdr:from>
    <xdr:to>
      <xdr:col>3</xdr:col>
      <xdr:colOff>4408500</xdr:colOff>
      <xdr:row>76</xdr:row>
      <xdr:rowOff>841350</xdr:rowOff>
    </xdr:to>
    <xdr:pic>
      <xdr:nvPicPr>
        <xdr:cNvPr id="175" name="Рисунок 17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70332600"/>
          <a:ext cx="36084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1362075</xdr:colOff>
      <xdr:row>77</xdr:row>
      <xdr:rowOff>714375</xdr:rowOff>
    </xdr:from>
    <xdr:to>
      <xdr:col>1</xdr:col>
      <xdr:colOff>4241355</xdr:colOff>
      <xdr:row>79</xdr:row>
      <xdr:rowOff>357375</xdr:rowOff>
    </xdr:to>
    <xdr:pic>
      <xdr:nvPicPr>
        <xdr:cNvPr id="176" name="Рисунок 175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73390125"/>
          <a:ext cx="2879280" cy="15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77</xdr:row>
      <xdr:rowOff>647700</xdr:rowOff>
    </xdr:from>
    <xdr:to>
      <xdr:col>2</xdr:col>
      <xdr:colOff>4308885</xdr:colOff>
      <xdr:row>79</xdr:row>
      <xdr:rowOff>398700</xdr:rowOff>
    </xdr:to>
    <xdr:pic>
      <xdr:nvPicPr>
        <xdr:cNvPr id="177" name="Рисунок 176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73323450"/>
          <a:ext cx="3080160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77</xdr:row>
      <xdr:rowOff>523875</xdr:rowOff>
    </xdr:from>
    <xdr:to>
      <xdr:col>3</xdr:col>
      <xdr:colOff>4681650</xdr:colOff>
      <xdr:row>79</xdr:row>
      <xdr:rowOff>850875</xdr:rowOff>
    </xdr:to>
    <xdr:pic>
      <xdr:nvPicPr>
        <xdr:cNvPr id="178" name="Рисунок 177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73199625"/>
          <a:ext cx="41292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83</xdr:row>
      <xdr:rowOff>723900</xdr:rowOff>
    </xdr:from>
    <xdr:to>
      <xdr:col>1</xdr:col>
      <xdr:colOff>4270050</xdr:colOff>
      <xdr:row>85</xdr:row>
      <xdr:rowOff>438900</xdr:rowOff>
    </xdr:to>
    <xdr:pic>
      <xdr:nvPicPr>
        <xdr:cNvPr id="182" name="Рисунок 181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9114650"/>
          <a:ext cx="34128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83</xdr:row>
      <xdr:rowOff>485775</xdr:rowOff>
    </xdr:from>
    <xdr:to>
      <xdr:col>2</xdr:col>
      <xdr:colOff>4389255</xdr:colOff>
      <xdr:row>85</xdr:row>
      <xdr:rowOff>704775</xdr:rowOff>
    </xdr:to>
    <xdr:pic>
      <xdr:nvPicPr>
        <xdr:cNvPr id="183" name="Рисунок 182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78876525"/>
          <a:ext cx="337008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1123950</xdr:colOff>
      <xdr:row>83</xdr:row>
      <xdr:rowOff>561975</xdr:rowOff>
    </xdr:from>
    <xdr:to>
      <xdr:col>3</xdr:col>
      <xdr:colOff>4339470</xdr:colOff>
      <xdr:row>85</xdr:row>
      <xdr:rowOff>744975</xdr:rowOff>
    </xdr:to>
    <xdr:pic>
      <xdr:nvPicPr>
        <xdr:cNvPr id="184" name="Рисунок 183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00" y="78952725"/>
          <a:ext cx="32155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86</xdr:row>
      <xdr:rowOff>438150</xdr:rowOff>
    </xdr:from>
    <xdr:to>
      <xdr:col>1</xdr:col>
      <xdr:colOff>4267560</xdr:colOff>
      <xdr:row>88</xdr:row>
      <xdr:rowOff>909150</xdr:rowOff>
    </xdr:to>
    <xdr:pic>
      <xdr:nvPicPr>
        <xdr:cNvPr id="185" name="Рисунок 18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81686400"/>
          <a:ext cx="3429360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86</xdr:row>
      <xdr:rowOff>466725</xdr:rowOff>
    </xdr:from>
    <xdr:to>
      <xdr:col>3</xdr:col>
      <xdr:colOff>4387305</xdr:colOff>
      <xdr:row>88</xdr:row>
      <xdr:rowOff>829725</xdr:rowOff>
    </xdr:to>
    <xdr:pic>
      <xdr:nvPicPr>
        <xdr:cNvPr id="186" name="Рисунок 185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81714975"/>
          <a:ext cx="334908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86</xdr:row>
      <xdr:rowOff>371475</xdr:rowOff>
    </xdr:from>
    <xdr:to>
      <xdr:col>2</xdr:col>
      <xdr:colOff>4266165</xdr:colOff>
      <xdr:row>88</xdr:row>
      <xdr:rowOff>942975</xdr:rowOff>
    </xdr:to>
    <xdr:pic>
      <xdr:nvPicPr>
        <xdr:cNvPr id="187" name="Рисунок 186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10"/>
        <a:stretch/>
      </xdr:blipFill>
      <xdr:spPr>
        <a:xfrm>
          <a:off x="6353175" y="81619725"/>
          <a:ext cx="3723240" cy="2476500"/>
        </a:xfrm>
        <a:prstGeom prst="rect">
          <a:avLst/>
        </a:prstGeom>
      </xdr:spPr>
    </xdr:pic>
    <xdr:clientData/>
  </xdr:twoCellAnchor>
  <xdr:oneCellAnchor>
    <xdr:from>
      <xdr:col>2</xdr:col>
      <xdr:colOff>247650</xdr:colOff>
      <xdr:row>26</xdr:row>
      <xdr:rowOff>485775</xdr:rowOff>
    </xdr:from>
    <xdr:ext cx="4934760" cy="2124000"/>
    <xdr:pic>
      <xdr:nvPicPr>
        <xdr:cNvPr id="188" name="Рисунок 187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726525"/>
          <a:ext cx="4934760" cy="2124000"/>
        </a:xfrm>
        <a:prstGeom prst="rect">
          <a:avLst/>
        </a:prstGeom>
      </xdr:spPr>
    </xdr:pic>
    <xdr:clientData/>
  </xdr:oneCellAnchor>
  <xdr:oneCellAnchor>
    <xdr:from>
      <xdr:col>1</xdr:col>
      <xdr:colOff>405750</xdr:colOff>
      <xdr:row>26</xdr:row>
      <xdr:rowOff>581025</xdr:rowOff>
    </xdr:from>
    <xdr:ext cx="4503600" cy="1944000"/>
    <xdr:pic>
      <xdr:nvPicPr>
        <xdr:cNvPr id="190" name="Рисунок 189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000" y="18964275"/>
          <a:ext cx="4503600" cy="1944000"/>
        </a:xfrm>
        <a:prstGeom prst="rect">
          <a:avLst/>
        </a:prstGeom>
      </xdr:spPr>
    </xdr:pic>
    <xdr:clientData/>
  </xdr:oneCellAnchor>
  <xdr:oneCellAnchor>
    <xdr:from>
      <xdr:col>1</xdr:col>
      <xdr:colOff>828675</xdr:colOff>
      <xdr:row>11</xdr:row>
      <xdr:rowOff>771525</xdr:rowOff>
    </xdr:from>
    <xdr:ext cx="3635280" cy="1836000"/>
    <xdr:pic>
      <xdr:nvPicPr>
        <xdr:cNvPr id="194" name="Рисунок 193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0582275"/>
          <a:ext cx="3635280" cy="1836000"/>
        </a:xfrm>
        <a:prstGeom prst="rect">
          <a:avLst/>
        </a:prstGeom>
      </xdr:spPr>
    </xdr:pic>
    <xdr:clientData/>
  </xdr:oneCellAnchor>
  <xdr:twoCellAnchor editAs="oneCell">
    <xdr:from>
      <xdr:col>3</xdr:col>
      <xdr:colOff>923925</xdr:colOff>
      <xdr:row>5</xdr:row>
      <xdr:rowOff>590550</xdr:rowOff>
    </xdr:from>
    <xdr:to>
      <xdr:col>3</xdr:col>
      <xdr:colOff>3996645</xdr:colOff>
      <xdr:row>7</xdr:row>
      <xdr:rowOff>809550</xdr:rowOff>
    </xdr:to>
    <xdr:pic>
      <xdr:nvPicPr>
        <xdr:cNvPr id="102" name="Рисунок 101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9175" y="4686300"/>
          <a:ext cx="307272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192" name="Рисунок 191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193" name="Рисунок 19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196" name="Рисунок 195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197" name="Рисунок 19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198" name="Рисунок 197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199" name="Рисунок 198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200" name="Рисунок 19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201" name="Рисунок 20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202" name="Рисунок 20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203" name="Рисунок 202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214" name="Рисунок 21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215" name="Рисунок 21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16</xdr:row>
      <xdr:rowOff>28575</xdr:rowOff>
    </xdr:from>
    <xdr:to>
      <xdr:col>1</xdr:col>
      <xdr:colOff>5695950</xdr:colOff>
      <xdr:row>16</xdr:row>
      <xdr:rowOff>933450</xdr:rowOff>
    </xdr:to>
    <xdr:pic>
      <xdr:nvPicPr>
        <xdr:cNvPr id="216" name="Рисунок 21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16</xdr:row>
      <xdr:rowOff>28575</xdr:rowOff>
    </xdr:from>
    <xdr:to>
      <xdr:col>2</xdr:col>
      <xdr:colOff>5695950</xdr:colOff>
      <xdr:row>16</xdr:row>
      <xdr:rowOff>933450</xdr:rowOff>
    </xdr:to>
    <xdr:pic>
      <xdr:nvPicPr>
        <xdr:cNvPr id="217" name="Рисунок 21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16</xdr:row>
      <xdr:rowOff>28575</xdr:rowOff>
    </xdr:from>
    <xdr:to>
      <xdr:col>3</xdr:col>
      <xdr:colOff>5695950</xdr:colOff>
      <xdr:row>16</xdr:row>
      <xdr:rowOff>933450</xdr:rowOff>
    </xdr:to>
    <xdr:pic>
      <xdr:nvPicPr>
        <xdr:cNvPr id="218" name="Рисунок 21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28575</xdr:rowOff>
    </xdr:from>
    <xdr:to>
      <xdr:col>1</xdr:col>
      <xdr:colOff>5695950</xdr:colOff>
      <xdr:row>19</xdr:row>
      <xdr:rowOff>933450</xdr:rowOff>
    </xdr:to>
    <xdr:pic>
      <xdr:nvPicPr>
        <xdr:cNvPr id="219" name="Рисунок 21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28575</xdr:rowOff>
    </xdr:from>
    <xdr:to>
      <xdr:col>2</xdr:col>
      <xdr:colOff>5695950</xdr:colOff>
      <xdr:row>19</xdr:row>
      <xdr:rowOff>933450</xdr:rowOff>
    </xdr:to>
    <xdr:pic>
      <xdr:nvPicPr>
        <xdr:cNvPr id="220" name="Рисунок 219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28575</xdr:rowOff>
    </xdr:from>
    <xdr:to>
      <xdr:col>3</xdr:col>
      <xdr:colOff>5695950</xdr:colOff>
      <xdr:row>19</xdr:row>
      <xdr:rowOff>933450</xdr:rowOff>
    </xdr:to>
    <xdr:pic>
      <xdr:nvPicPr>
        <xdr:cNvPr id="221" name="Рисунок 22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22</xdr:row>
      <xdr:rowOff>28575</xdr:rowOff>
    </xdr:from>
    <xdr:to>
      <xdr:col>1</xdr:col>
      <xdr:colOff>5695950</xdr:colOff>
      <xdr:row>22</xdr:row>
      <xdr:rowOff>933450</xdr:rowOff>
    </xdr:to>
    <xdr:pic>
      <xdr:nvPicPr>
        <xdr:cNvPr id="222" name="Рисунок 2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22</xdr:row>
      <xdr:rowOff>28575</xdr:rowOff>
    </xdr:from>
    <xdr:to>
      <xdr:col>2</xdr:col>
      <xdr:colOff>5695950</xdr:colOff>
      <xdr:row>22</xdr:row>
      <xdr:rowOff>933450</xdr:rowOff>
    </xdr:to>
    <xdr:pic>
      <xdr:nvPicPr>
        <xdr:cNvPr id="223" name="Рисунок 222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28575</xdr:rowOff>
    </xdr:from>
    <xdr:to>
      <xdr:col>3</xdr:col>
      <xdr:colOff>5695950</xdr:colOff>
      <xdr:row>22</xdr:row>
      <xdr:rowOff>933450</xdr:rowOff>
    </xdr:to>
    <xdr:pic>
      <xdr:nvPicPr>
        <xdr:cNvPr id="224" name="Рисунок 22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25</xdr:row>
      <xdr:rowOff>28575</xdr:rowOff>
    </xdr:from>
    <xdr:to>
      <xdr:col>1</xdr:col>
      <xdr:colOff>5695950</xdr:colOff>
      <xdr:row>25</xdr:row>
      <xdr:rowOff>933450</xdr:rowOff>
    </xdr:to>
    <xdr:pic>
      <xdr:nvPicPr>
        <xdr:cNvPr id="225" name="Рисунок 22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25</xdr:row>
      <xdr:rowOff>28575</xdr:rowOff>
    </xdr:from>
    <xdr:to>
      <xdr:col>2</xdr:col>
      <xdr:colOff>5695950</xdr:colOff>
      <xdr:row>25</xdr:row>
      <xdr:rowOff>933450</xdr:rowOff>
    </xdr:to>
    <xdr:pic>
      <xdr:nvPicPr>
        <xdr:cNvPr id="226" name="Рисунок 225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28575</xdr:rowOff>
    </xdr:from>
    <xdr:to>
      <xdr:col>3</xdr:col>
      <xdr:colOff>5695950</xdr:colOff>
      <xdr:row>25</xdr:row>
      <xdr:rowOff>933450</xdr:rowOff>
    </xdr:to>
    <xdr:pic>
      <xdr:nvPicPr>
        <xdr:cNvPr id="227" name="Рисунок 22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28</xdr:row>
      <xdr:rowOff>28575</xdr:rowOff>
    </xdr:from>
    <xdr:to>
      <xdr:col>1</xdr:col>
      <xdr:colOff>5695950</xdr:colOff>
      <xdr:row>28</xdr:row>
      <xdr:rowOff>933450</xdr:rowOff>
    </xdr:to>
    <xdr:pic>
      <xdr:nvPicPr>
        <xdr:cNvPr id="228" name="Рисунок 227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28</xdr:row>
      <xdr:rowOff>28575</xdr:rowOff>
    </xdr:from>
    <xdr:to>
      <xdr:col>2</xdr:col>
      <xdr:colOff>5695950</xdr:colOff>
      <xdr:row>28</xdr:row>
      <xdr:rowOff>933450</xdr:rowOff>
    </xdr:to>
    <xdr:pic>
      <xdr:nvPicPr>
        <xdr:cNvPr id="229" name="Рисунок 228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28</xdr:row>
      <xdr:rowOff>28575</xdr:rowOff>
    </xdr:from>
    <xdr:to>
      <xdr:col>3</xdr:col>
      <xdr:colOff>5695950</xdr:colOff>
      <xdr:row>28</xdr:row>
      <xdr:rowOff>933450</xdr:rowOff>
    </xdr:to>
    <xdr:pic>
      <xdr:nvPicPr>
        <xdr:cNvPr id="230" name="Рисунок 22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31</xdr:row>
      <xdr:rowOff>28575</xdr:rowOff>
    </xdr:from>
    <xdr:to>
      <xdr:col>1</xdr:col>
      <xdr:colOff>5695950</xdr:colOff>
      <xdr:row>31</xdr:row>
      <xdr:rowOff>933450</xdr:rowOff>
    </xdr:to>
    <xdr:pic>
      <xdr:nvPicPr>
        <xdr:cNvPr id="231" name="Рисунок 2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31</xdr:row>
      <xdr:rowOff>28575</xdr:rowOff>
    </xdr:from>
    <xdr:to>
      <xdr:col>2</xdr:col>
      <xdr:colOff>5695950</xdr:colOff>
      <xdr:row>31</xdr:row>
      <xdr:rowOff>933450</xdr:rowOff>
    </xdr:to>
    <xdr:pic>
      <xdr:nvPicPr>
        <xdr:cNvPr id="232" name="Рисунок 23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31</xdr:row>
      <xdr:rowOff>28575</xdr:rowOff>
    </xdr:from>
    <xdr:to>
      <xdr:col>3</xdr:col>
      <xdr:colOff>5695950</xdr:colOff>
      <xdr:row>31</xdr:row>
      <xdr:rowOff>933450</xdr:rowOff>
    </xdr:to>
    <xdr:pic>
      <xdr:nvPicPr>
        <xdr:cNvPr id="233" name="Рисунок 23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34</xdr:row>
      <xdr:rowOff>28575</xdr:rowOff>
    </xdr:from>
    <xdr:to>
      <xdr:col>1</xdr:col>
      <xdr:colOff>5695950</xdr:colOff>
      <xdr:row>34</xdr:row>
      <xdr:rowOff>933450</xdr:rowOff>
    </xdr:to>
    <xdr:pic>
      <xdr:nvPicPr>
        <xdr:cNvPr id="234" name="Рисунок 2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34</xdr:row>
      <xdr:rowOff>28575</xdr:rowOff>
    </xdr:from>
    <xdr:to>
      <xdr:col>2</xdr:col>
      <xdr:colOff>5695950</xdr:colOff>
      <xdr:row>34</xdr:row>
      <xdr:rowOff>933450</xdr:rowOff>
    </xdr:to>
    <xdr:pic>
      <xdr:nvPicPr>
        <xdr:cNvPr id="235" name="Рисунок 2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28575</xdr:rowOff>
    </xdr:from>
    <xdr:to>
      <xdr:col>3</xdr:col>
      <xdr:colOff>5695950</xdr:colOff>
      <xdr:row>34</xdr:row>
      <xdr:rowOff>933450</xdr:rowOff>
    </xdr:to>
    <xdr:pic>
      <xdr:nvPicPr>
        <xdr:cNvPr id="236" name="Рисунок 2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37</xdr:row>
      <xdr:rowOff>28575</xdr:rowOff>
    </xdr:from>
    <xdr:to>
      <xdr:col>1</xdr:col>
      <xdr:colOff>5695950</xdr:colOff>
      <xdr:row>37</xdr:row>
      <xdr:rowOff>933450</xdr:rowOff>
    </xdr:to>
    <xdr:pic>
      <xdr:nvPicPr>
        <xdr:cNvPr id="237" name="Рисунок 23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37</xdr:row>
      <xdr:rowOff>28575</xdr:rowOff>
    </xdr:from>
    <xdr:to>
      <xdr:col>2</xdr:col>
      <xdr:colOff>5695950</xdr:colOff>
      <xdr:row>37</xdr:row>
      <xdr:rowOff>933450</xdr:rowOff>
    </xdr:to>
    <xdr:pic>
      <xdr:nvPicPr>
        <xdr:cNvPr id="238" name="Рисунок 237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37</xdr:row>
      <xdr:rowOff>28575</xdr:rowOff>
    </xdr:from>
    <xdr:to>
      <xdr:col>3</xdr:col>
      <xdr:colOff>5695950</xdr:colOff>
      <xdr:row>37</xdr:row>
      <xdr:rowOff>933450</xdr:rowOff>
    </xdr:to>
    <xdr:pic>
      <xdr:nvPicPr>
        <xdr:cNvPr id="239" name="Рисунок 238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28575</xdr:rowOff>
    </xdr:from>
    <xdr:to>
      <xdr:col>1</xdr:col>
      <xdr:colOff>5695950</xdr:colOff>
      <xdr:row>40</xdr:row>
      <xdr:rowOff>933450</xdr:rowOff>
    </xdr:to>
    <xdr:pic>
      <xdr:nvPicPr>
        <xdr:cNvPr id="240" name="Рисунок 239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28575</xdr:rowOff>
    </xdr:from>
    <xdr:to>
      <xdr:col>2</xdr:col>
      <xdr:colOff>5695950</xdr:colOff>
      <xdr:row>40</xdr:row>
      <xdr:rowOff>933450</xdr:rowOff>
    </xdr:to>
    <xdr:pic>
      <xdr:nvPicPr>
        <xdr:cNvPr id="241" name="Рисунок 240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40</xdr:row>
      <xdr:rowOff>28575</xdr:rowOff>
    </xdr:from>
    <xdr:to>
      <xdr:col>3</xdr:col>
      <xdr:colOff>5695950</xdr:colOff>
      <xdr:row>40</xdr:row>
      <xdr:rowOff>933450</xdr:rowOff>
    </xdr:to>
    <xdr:pic>
      <xdr:nvPicPr>
        <xdr:cNvPr id="242" name="Рисунок 241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43</xdr:row>
      <xdr:rowOff>28575</xdr:rowOff>
    </xdr:from>
    <xdr:to>
      <xdr:col>1</xdr:col>
      <xdr:colOff>5695950</xdr:colOff>
      <xdr:row>43</xdr:row>
      <xdr:rowOff>933450</xdr:rowOff>
    </xdr:to>
    <xdr:pic>
      <xdr:nvPicPr>
        <xdr:cNvPr id="243" name="Рисунок 24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43</xdr:row>
      <xdr:rowOff>28575</xdr:rowOff>
    </xdr:from>
    <xdr:to>
      <xdr:col>2</xdr:col>
      <xdr:colOff>5695950</xdr:colOff>
      <xdr:row>43</xdr:row>
      <xdr:rowOff>933450</xdr:rowOff>
    </xdr:to>
    <xdr:pic>
      <xdr:nvPicPr>
        <xdr:cNvPr id="244" name="Рисунок 243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43</xdr:row>
      <xdr:rowOff>28575</xdr:rowOff>
    </xdr:from>
    <xdr:to>
      <xdr:col>3</xdr:col>
      <xdr:colOff>5695950</xdr:colOff>
      <xdr:row>43</xdr:row>
      <xdr:rowOff>933450</xdr:rowOff>
    </xdr:to>
    <xdr:pic>
      <xdr:nvPicPr>
        <xdr:cNvPr id="245" name="Рисунок 244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46</xdr:row>
      <xdr:rowOff>28575</xdr:rowOff>
    </xdr:from>
    <xdr:to>
      <xdr:col>1</xdr:col>
      <xdr:colOff>5695950</xdr:colOff>
      <xdr:row>46</xdr:row>
      <xdr:rowOff>933450</xdr:rowOff>
    </xdr:to>
    <xdr:pic>
      <xdr:nvPicPr>
        <xdr:cNvPr id="246" name="Рисунок 245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46</xdr:row>
      <xdr:rowOff>28575</xdr:rowOff>
    </xdr:from>
    <xdr:to>
      <xdr:col>2</xdr:col>
      <xdr:colOff>5695950</xdr:colOff>
      <xdr:row>46</xdr:row>
      <xdr:rowOff>933450</xdr:rowOff>
    </xdr:to>
    <xdr:pic>
      <xdr:nvPicPr>
        <xdr:cNvPr id="247" name="Рисунок 24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46</xdr:row>
      <xdr:rowOff>28575</xdr:rowOff>
    </xdr:from>
    <xdr:to>
      <xdr:col>3</xdr:col>
      <xdr:colOff>5695950</xdr:colOff>
      <xdr:row>46</xdr:row>
      <xdr:rowOff>933450</xdr:rowOff>
    </xdr:to>
    <xdr:pic>
      <xdr:nvPicPr>
        <xdr:cNvPr id="248" name="Рисунок 247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49</xdr:row>
      <xdr:rowOff>28575</xdr:rowOff>
    </xdr:from>
    <xdr:to>
      <xdr:col>1</xdr:col>
      <xdr:colOff>5695950</xdr:colOff>
      <xdr:row>49</xdr:row>
      <xdr:rowOff>933450</xdr:rowOff>
    </xdr:to>
    <xdr:pic>
      <xdr:nvPicPr>
        <xdr:cNvPr id="249" name="Рисунок 248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49</xdr:row>
      <xdr:rowOff>28575</xdr:rowOff>
    </xdr:from>
    <xdr:to>
      <xdr:col>2</xdr:col>
      <xdr:colOff>5695950</xdr:colOff>
      <xdr:row>49</xdr:row>
      <xdr:rowOff>933450</xdr:rowOff>
    </xdr:to>
    <xdr:pic>
      <xdr:nvPicPr>
        <xdr:cNvPr id="250" name="Рисунок 249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49</xdr:row>
      <xdr:rowOff>28575</xdr:rowOff>
    </xdr:from>
    <xdr:to>
      <xdr:col>3</xdr:col>
      <xdr:colOff>5695950</xdr:colOff>
      <xdr:row>49</xdr:row>
      <xdr:rowOff>933450</xdr:rowOff>
    </xdr:to>
    <xdr:pic>
      <xdr:nvPicPr>
        <xdr:cNvPr id="251" name="Рисунок 250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52</xdr:row>
      <xdr:rowOff>28575</xdr:rowOff>
    </xdr:from>
    <xdr:to>
      <xdr:col>1</xdr:col>
      <xdr:colOff>5695950</xdr:colOff>
      <xdr:row>52</xdr:row>
      <xdr:rowOff>933450</xdr:rowOff>
    </xdr:to>
    <xdr:pic>
      <xdr:nvPicPr>
        <xdr:cNvPr id="252" name="Рисунок 251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52</xdr:row>
      <xdr:rowOff>28575</xdr:rowOff>
    </xdr:from>
    <xdr:to>
      <xdr:col>2</xdr:col>
      <xdr:colOff>5695950</xdr:colOff>
      <xdr:row>52</xdr:row>
      <xdr:rowOff>933450</xdr:rowOff>
    </xdr:to>
    <xdr:pic>
      <xdr:nvPicPr>
        <xdr:cNvPr id="253" name="Рисунок 25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52</xdr:row>
      <xdr:rowOff>28575</xdr:rowOff>
    </xdr:from>
    <xdr:to>
      <xdr:col>3</xdr:col>
      <xdr:colOff>5695950</xdr:colOff>
      <xdr:row>52</xdr:row>
      <xdr:rowOff>933450</xdr:rowOff>
    </xdr:to>
    <xdr:pic>
      <xdr:nvPicPr>
        <xdr:cNvPr id="254" name="Рисунок 253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55</xdr:row>
      <xdr:rowOff>28575</xdr:rowOff>
    </xdr:from>
    <xdr:to>
      <xdr:col>1</xdr:col>
      <xdr:colOff>5695950</xdr:colOff>
      <xdr:row>55</xdr:row>
      <xdr:rowOff>933450</xdr:rowOff>
    </xdr:to>
    <xdr:pic>
      <xdr:nvPicPr>
        <xdr:cNvPr id="255" name="Рисунок 254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55</xdr:row>
      <xdr:rowOff>28575</xdr:rowOff>
    </xdr:from>
    <xdr:to>
      <xdr:col>2</xdr:col>
      <xdr:colOff>5695950</xdr:colOff>
      <xdr:row>55</xdr:row>
      <xdr:rowOff>933450</xdr:rowOff>
    </xdr:to>
    <xdr:pic>
      <xdr:nvPicPr>
        <xdr:cNvPr id="256" name="Рисунок 255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55</xdr:row>
      <xdr:rowOff>28575</xdr:rowOff>
    </xdr:from>
    <xdr:to>
      <xdr:col>3</xdr:col>
      <xdr:colOff>5695950</xdr:colOff>
      <xdr:row>55</xdr:row>
      <xdr:rowOff>933450</xdr:rowOff>
    </xdr:to>
    <xdr:pic>
      <xdr:nvPicPr>
        <xdr:cNvPr id="257" name="Рисунок 25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58</xdr:row>
      <xdr:rowOff>28575</xdr:rowOff>
    </xdr:from>
    <xdr:to>
      <xdr:col>1</xdr:col>
      <xdr:colOff>5695950</xdr:colOff>
      <xdr:row>58</xdr:row>
      <xdr:rowOff>933450</xdr:rowOff>
    </xdr:to>
    <xdr:pic>
      <xdr:nvPicPr>
        <xdr:cNvPr id="258" name="Рисунок 257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58</xdr:row>
      <xdr:rowOff>28575</xdr:rowOff>
    </xdr:from>
    <xdr:to>
      <xdr:col>2</xdr:col>
      <xdr:colOff>5695950</xdr:colOff>
      <xdr:row>58</xdr:row>
      <xdr:rowOff>933450</xdr:rowOff>
    </xdr:to>
    <xdr:pic>
      <xdr:nvPicPr>
        <xdr:cNvPr id="259" name="Рисунок 25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58</xdr:row>
      <xdr:rowOff>28575</xdr:rowOff>
    </xdr:from>
    <xdr:to>
      <xdr:col>3</xdr:col>
      <xdr:colOff>5695950</xdr:colOff>
      <xdr:row>58</xdr:row>
      <xdr:rowOff>933450</xdr:rowOff>
    </xdr:to>
    <xdr:pic>
      <xdr:nvPicPr>
        <xdr:cNvPr id="260" name="Рисунок 259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61</xdr:row>
      <xdr:rowOff>28575</xdr:rowOff>
    </xdr:from>
    <xdr:to>
      <xdr:col>1</xdr:col>
      <xdr:colOff>5695950</xdr:colOff>
      <xdr:row>61</xdr:row>
      <xdr:rowOff>933450</xdr:rowOff>
    </xdr:to>
    <xdr:pic>
      <xdr:nvPicPr>
        <xdr:cNvPr id="261" name="Рисунок 260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61</xdr:row>
      <xdr:rowOff>28575</xdr:rowOff>
    </xdr:from>
    <xdr:to>
      <xdr:col>2</xdr:col>
      <xdr:colOff>5695950</xdr:colOff>
      <xdr:row>61</xdr:row>
      <xdr:rowOff>933450</xdr:rowOff>
    </xdr:to>
    <xdr:pic>
      <xdr:nvPicPr>
        <xdr:cNvPr id="262" name="Рисунок 261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61</xdr:row>
      <xdr:rowOff>28575</xdr:rowOff>
    </xdr:from>
    <xdr:to>
      <xdr:col>3</xdr:col>
      <xdr:colOff>5695950</xdr:colOff>
      <xdr:row>61</xdr:row>
      <xdr:rowOff>933450</xdr:rowOff>
    </xdr:to>
    <xdr:pic>
      <xdr:nvPicPr>
        <xdr:cNvPr id="263" name="Рисунок 26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64</xdr:row>
      <xdr:rowOff>28575</xdr:rowOff>
    </xdr:from>
    <xdr:to>
      <xdr:col>1</xdr:col>
      <xdr:colOff>5695950</xdr:colOff>
      <xdr:row>64</xdr:row>
      <xdr:rowOff>933450</xdr:rowOff>
    </xdr:to>
    <xdr:pic>
      <xdr:nvPicPr>
        <xdr:cNvPr id="264" name="Рисунок 263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64</xdr:row>
      <xdr:rowOff>28575</xdr:rowOff>
    </xdr:from>
    <xdr:to>
      <xdr:col>2</xdr:col>
      <xdr:colOff>5695950</xdr:colOff>
      <xdr:row>64</xdr:row>
      <xdr:rowOff>933450</xdr:rowOff>
    </xdr:to>
    <xdr:pic>
      <xdr:nvPicPr>
        <xdr:cNvPr id="265" name="Рисунок 264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64</xdr:row>
      <xdr:rowOff>28575</xdr:rowOff>
    </xdr:from>
    <xdr:to>
      <xdr:col>3</xdr:col>
      <xdr:colOff>5695950</xdr:colOff>
      <xdr:row>64</xdr:row>
      <xdr:rowOff>933450</xdr:rowOff>
    </xdr:to>
    <xdr:pic>
      <xdr:nvPicPr>
        <xdr:cNvPr id="266" name="Рисунок 265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67</xdr:row>
      <xdr:rowOff>28575</xdr:rowOff>
    </xdr:from>
    <xdr:to>
      <xdr:col>1</xdr:col>
      <xdr:colOff>5695950</xdr:colOff>
      <xdr:row>67</xdr:row>
      <xdr:rowOff>933450</xdr:rowOff>
    </xdr:to>
    <xdr:pic>
      <xdr:nvPicPr>
        <xdr:cNvPr id="267" name="Рисунок 26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67</xdr:row>
      <xdr:rowOff>28575</xdr:rowOff>
    </xdr:from>
    <xdr:to>
      <xdr:col>2</xdr:col>
      <xdr:colOff>5695950</xdr:colOff>
      <xdr:row>67</xdr:row>
      <xdr:rowOff>933450</xdr:rowOff>
    </xdr:to>
    <xdr:pic>
      <xdr:nvPicPr>
        <xdr:cNvPr id="268" name="Рисунок 267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67</xdr:row>
      <xdr:rowOff>28575</xdr:rowOff>
    </xdr:from>
    <xdr:to>
      <xdr:col>3</xdr:col>
      <xdr:colOff>5695950</xdr:colOff>
      <xdr:row>67</xdr:row>
      <xdr:rowOff>933450</xdr:rowOff>
    </xdr:to>
    <xdr:pic>
      <xdr:nvPicPr>
        <xdr:cNvPr id="269" name="Рисунок 2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70</xdr:row>
      <xdr:rowOff>28575</xdr:rowOff>
    </xdr:from>
    <xdr:to>
      <xdr:col>1</xdr:col>
      <xdr:colOff>5695950</xdr:colOff>
      <xdr:row>70</xdr:row>
      <xdr:rowOff>933450</xdr:rowOff>
    </xdr:to>
    <xdr:pic>
      <xdr:nvPicPr>
        <xdr:cNvPr id="270" name="Рисунок 26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70</xdr:row>
      <xdr:rowOff>28575</xdr:rowOff>
    </xdr:from>
    <xdr:to>
      <xdr:col>2</xdr:col>
      <xdr:colOff>5695950</xdr:colOff>
      <xdr:row>70</xdr:row>
      <xdr:rowOff>933450</xdr:rowOff>
    </xdr:to>
    <xdr:pic>
      <xdr:nvPicPr>
        <xdr:cNvPr id="271" name="Рисунок 27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70</xdr:row>
      <xdr:rowOff>28575</xdr:rowOff>
    </xdr:from>
    <xdr:to>
      <xdr:col>3</xdr:col>
      <xdr:colOff>5695950</xdr:colOff>
      <xdr:row>70</xdr:row>
      <xdr:rowOff>933450</xdr:rowOff>
    </xdr:to>
    <xdr:pic>
      <xdr:nvPicPr>
        <xdr:cNvPr id="272" name="Рисунок 271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73</xdr:row>
      <xdr:rowOff>28575</xdr:rowOff>
    </xdr:from>
    <xdr:to>
      <xdr:col>1</xdr:col>
      <xdr:colOff>5695950</xdr:colOff>
      <xdr:row>73</xdr:row>
      <xdr:rowOff>933450</xdr:rowOff>
    </xdr:to>
    <xdr:pic>
      <xdr:nvPicPr>
        <xdr:cNvPr id="273" name="Рисунок 27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73</xdr:row>
      <xdr:rowOff>28575</xdr:rowOff>
    </xdr:from>
    <xdr:to>
      <xdr:col>2</xdr:col>
      <xdr:colOff>5695950</xdr:colOff>
      <xdr:row>73</xdr:row>
      <xdr:rowOff>933450</xdr:rowOff>
    </xdr:to>
    <xdr:pic>
      <xdr:nvPicPr>
        <xdr:cNvPr id="274" name="Рисунок 273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73</xdr:row>
      <xdr:rowOff>28575</xdr:rowOff>
    </xdr:from>
    <xdr:to>
      <xdr:col>3</xdr:col>
      <xdr:colOff>5695950</xdr:colOff>
      <xdr:row>73</xdr:row>
      <xdr:rowOff>933450</xdr:rowOff>
    </xdr:to>
    <xdr:pic>
      <xdr:nvPicPr>
        <xdr:cNvPr id="275" name="Рисунок 274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76</xdr:row>
      <xdr:rowOff>28575</xdr:rowOff>
    </xdr:from>
    <xdr:to>
      <xdr:col>1</xdr:col>
      <xdr:colOff>5695950</xdr:colOff>
      <xdr:row>76</xdr:row>
      <xdr:rowOff>933450</xdr:rowOff>
    </xdr:to>
    <xdr:pic>
      <xdr:nvPicPr>
        <xdr:cNvPr id="276" name="Рисунок 275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76</xdr:row>
      <xdr:rowOff>28575</xdr:rowOff>
    </xdr:from>
    <xdr:to>
      <xdr:col>2</xdr:col>
      <xdr:colOff>5695950</xdr:colOff>
      <xdr:row>76</xdr:row>
      <xdr:rowOff>933450</xdr:rowOff>
    </xdr:to>
    <xdr:pic>
      <xdr:nvPicPr>
        <xdr:cNvPr id="277" name="Рисунок 27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76</xdr:row>
      <xdr:rowOff>28575</xdr:rowOff>
    </xdr:from>
    <xdr:to>
      <xdr:col>3</xdr:col>
      <xdr:colOff>5695950</xdr:colOff>
      <xdr:row>76</xdr:row>
      <xdr:rowOff>933450</xdr:rowOff>
    </xdr:to>
    <xdr:pic>
      <xdr:nvPicPr>
        <xdr:cNvPr id="278" name="Рисунок 277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79</xdr:row>
      <xdr:rowOff>28575</xdr:rowOff>
    </xdr:from>
    <xdr:to>
      <xdr:col>1</xdr:col>
      <xdr:colOff>5695950</xdr:colOff>
      <xdr:row>79</xdr:row>
      <xdr:rowOff>933450</xdr:rowOff>
    </xdr:to>
    <xdr:pic>
      <xdr:nvPicPr>
        <xdr:cNvPr id="279" name="Рисунок 278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79</xdr:row>
      <xdr:rowOff>28575</xdr:rowOff>
    </xdr:from>
    <xdr:to>
      <xdr:col>2</xdr:col>
      <xdr:colOff>5695950</xdr:colOff>
      <xdr:row>79</xdr:row>
      <xdr:rowOff>933450</xdr:rowOff>
    </xdr:to>
    <xdr:pic>
      <xdr:nvPicPr>
        <xdr:cNvPr id="280" name="Рисунок 279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79</xdr:row>
      <xdr:rowOff>28575</xdr:rowOff>
    </xdr:from>
    <xdr:to>
      <xdr:col>3</xdr:col>
      <xdr:colOff>5695950</xdr:colOff>
      <xdr:row>79</xdr:row>
      <xdr:rowOff>933450</xdr:rowOff>
    </xdr:to>
    <xdr:pic>
      <xdr:nvPicPr>
        <xdr:cNvPr id="281" name="Рисунок 28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82</xdr:row>
      <xdr:rowOff>28575</xdr:rowOff>
    </xdr:from>
    <xdr:to>
      <xdr:col>1</xdr:col>
      <xdr:colOff>5695950</xdr:colOff>
      <xdr:row>82</xdr:row>
      <xdr:rowOff>933450</xdr:rowOff>
    </xdr:to>
    <xdr:pic>
      <xdr:nvPicPr>
        <xdr:cNvPr id="282" name="Рисунок 28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82</xdr:row>
      <xdr:rowOff>28575</xdr:rowOff>
    </xdr:from>
    <xdr:to>
      <xdr:col>2</xdr:col>
      <xdr:colOff>5695950</xdr:colOff>
      <xdr:row>82</xdr:row>
      <xdr:rowOff>933450</xdr:rowOff>
    </xdr:to>
    <xdr:pic>
      <xdr:nvPicPr>
        <xdr:cNvPr id="283" name="Рисунок 2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82</xdr:row>
      <xdr:rowOff>28575</xdr:rowOff>
    </xdr:from>
    <xdr:to>
      <xdr:col>3</xdr:col>
      <xdr:colOff>5695950</xdr:colOff>
      <xdr:row>82</xdr:row>
      <xdr:rowOff>933450</xdr:rowOff>
    </xdr:to>
    <xdr:pic>
      <xdr:nvPicPr>
        <xdr:cNvPr id="284" name="Рисунок 28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85</xdr:row>
      <xdr:rowOff>28575</xdr:rowOff>
    </xdr:from>
    <xdr:to>
      <xdr:col>1</xdr:col>
      <xdr:colOff>5695950</xdr:colOff>
      <xdr:row>85</xdr:row>
      <xdr:rowOff>933450</xdr:rowOff>
    </xdr:to>
    <xdr:pic>
      <xdr:nvPicPr>
        <xdr:cNvPr id="285" name="Рисунок 284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85</xdr:row>
      <xdr:rowOff>28575</xdr:rowOff>
    </xdr:from>
    <xdr:to>
      <xdr:col>2</xdr:col>
      <xdr:colOff>5695950</xdr:colOff>
      <xdr:row>85</xdr:row>
      <xdr:rowOff>933450</xdr:rowOff>
    </xdr:to>
    <xdr:pic>
      <xdr:nvPicPr>
        <xdr:cNvPr id="286" name="Рисунок 285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85</xdr:row>
      <xdr:rowOff>28575</xdr:rowOff>
    </xdr:from>
    <xdr:to>
      <xdr:col>3</xdr:col>
      <xdr:colOff>5695950</xdr:colOff>
      <xdr:row>85</xdr:row>
      <xdr:rowOff>933450</xdr:rowOff>
    </xdr:to>
    <xdr:pic>
      <xdr:nvPicPr>
        <xdr:cNvPr id="287" name="Рисунок 28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88</xdr:row>
      <xdr:rowOff>28575</xdr:rowOff>
    </xdr:from>
    <xdr:to>
      <xdr:col>1</xdr:col>
      <xdr:colOff>5695950</xdr:colOff>
      <xdr:row>88</xdr:row>
      <xdr:rowOff>933450</xdr:rowOff>
    </xdr:to>
    <xdr:pic>
      <xdr:nvPicPr>
        <xdr:cNvPr id="288" name="Рисунок 287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88</xdr:row>
      <xdr:rowOff>28575</xdr:rowOff>
    </xdr:from>
    <xdr:to>
      <xdr:col>2</xdr:col>
      <xdr:colOff>5695950</xdr:colOff>
      <xdr:row>88</xdr:row>
      <xdr:rowOff>933450</xdr:rowOff>
    </xdr:to>
    <xdr:pic>
      <xdr:nvPicPr>
        <xdr:cNvPr id="289" name="Рисунок 28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88</xdr:row>
      <xdr:rowOff>28575</xdr:rowOff>
    </xdr:from>
    <xdr:to>
      <xdr:col>3</xdr:col>
      <xdr:colOff>5695950</xdr:colOff>
      <xdr:row>88</xdr:row>
      <xdr:rowOff>933450</xdr:rowOff>
    </xdr:to>
    <xdr:pic>
      <xdr:nvPicPr>
        <xdr:cNvPr id="290" name="Рисунок 289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31818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294" name="Рисунок 2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295" name="Рисунок 294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296" name="Рисунок 295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297" name="Рисунок 296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299" name="Рисунок 298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300" name="Рисунок 299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301" name="Рисунок 30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03" name="Рисунок 30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38</xdr:row>
      <xdr:rowOff>323850</xdr:rowOff>
    </xdr:from>
    <xdr:to>
      <xdr:col>1</xdr:col>
      <xdr:colOff>4248195</xdr:colOff>
      <xdr:row>40</xdr:row>
      <xdr:rowOff>902850</xdr:rowOff>
    </xdr:to>
    <xdr:pic>
      <xdr:nvPicPr>
        <xdr:cNvPr id="2" name="Рисунок 1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5852100"/>
          <a:ext cx="3800520" cy="2484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104774</xdr:colOff>
      <xdr:row>3</xdr:row>
      <xdr:rowOff>0</xdr:rowOff>
    </xdr:from>
    <xdr:to>
      <xdr:col>13</xdr:col>
      <xdr:colOff>6419849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2"/>
        <a:stretch/>
      </xdr:blipFill>
      <xdr:spPr>
        <a:xfrm>
          <a:off x="8058149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180976</xdr:colOff>
      <xdr:row>22</xdr:row>
      <xdr:rowOff>9525</xdr:rowOff>
    </xdr:from>
    <xdr:to>
      <xdr:col>13</xdr:col>
      <xdr:colOff>6417197</xdr:colOff>
      <xdr:row>44</xdr:row>
      <xdr:rowOff>129525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1" y="3867150"/>
          <a:ext cx="6236221" cy="3168000"/>
        </a:xfrm>
        <a:prstGeom prst="rect">
          <a:avLst/>
        </a:prstGeom>
      </xdr:spPr>
    </xdr:pic>
    <xdr:clientData/>
  </xdr:twoCellAnchor>
  <xdr:twoCellAnchor>
    <xdr:from>
      <xdr:col>13</xdr:col>
      <xdr:colOff>6143625</xdr:colOff>
      <xdr:row>37</xdr:row>
      <xdr:rowOff>85725</xdr:rowOff>
    </xdr:from>
    <xdr:to>
      <xdr:col>13</xdr:col>
      <xdr:colOff>6467475</xdr:colOff>
      <xdr:row>40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4763750" y="5991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47625</xdr:colOff>
      <xdr:row>30</xdr:row>
      <xdr:rowOff>28575</xdr:rowOff>
    </xdr:from>
    <xdr:to>
      <xdr:col>13</xdr:col>
      <xdr:colOff>342900</xdr:colOff>
      <xdr:row>33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 txBox="1"/>
      </xdr:nvSpPr>
      <xdr:spPr>
        <a:xfrm>
          <a:off x="86677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3219450</xdr:colOff>
      <xdr:row>41</xdr:row>
      <xdr:rowOff>19050</xdr:rowOff>
    </xdr:from>
    <xdr:to>
      <xdr:col>13</xdr:col>
      <xdr:colOff>3524250</xdr:colOff>
      <xdr:row>44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 txBox="1"/>
      </xdr:nvSpPr>
      <xdr:spPr>
        <a:xfrm>
          <a:off x="11839575" y="6591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3200400</xdr:colOff>
      <xdr:row>40</xdr:row>
      <xdr:rowOff>9525</xdr:rowOff>
    </xdr:from>
    <xdr:to>
      <xdr:col>13</xdr:col>
      <xdr:colOff>3524250</xdr:colOff>
      <xdr:row>42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 txBox="1"/>
      </xdr:nvSpPr>
      <xdr:spPr>
        <a:xfrm>
          <a:off x="11820525" y="634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2819400</xdr:colOff>
      <xdr:row>37</xdr:row>
      <xdr:rowOff>104775</xdr:rowOff>
    </xdr:from>
    <xdr:to>
      <xdr:col>13</xdr:col>
      <xdr:colOff>3143250</xdr:colOff>
      <xdr:row>40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 txBox="1"/>
      </xdr:nvSpPr>
      <xdr:spPr>
        <a:xfrm>
          <a:off x="11439525" y="6010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3486150</xdr:colOff>
      <xdr:row>37</xdr:row>
      <xdr:rowOff>114300</xdr:rowOff>
    </xdr:from>
    <xdr:to>
      <xdr:col>13</xdr:col>
      <xdr:colOff>3781425</xdr:colOff>
      <xdr:row>40</xdr:row>
      <xdr:rowOff>187415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 txBox="1"/>
      </xdr:nvSpPr>
      <xdr:spPr>
        <a:xfrm>
          <a:off x="12106275" y="60198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85725</xdr:colOff>
      <xdr:row>3</xdr:row>
      <xdr:rowOff>0</xdr:rowOff>
    </xdr:from>
    <xdr:to>
      <xdr:col>14</xdr:col>
      <xdr:colOff>6581775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"/>
        <a:stretch/>
      </xdr:blipFill>
      <xdr:spPr>
        <a:xfrm>
          <a:off x="8705850" y="952500"/>
          <a:ext cx="64960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23</xdr:row>
      <xdr:rowOff>0</xdr:rowOff>
    </xdr:from>
    <xdr:to>
      <xdr:col>14</xdr:col>
      <xdr:colOff>6607175</xdr:colOff>
      <xdr:row>46</xdr:row>
      <xdr:rowOff>34925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905250"/>
          <a:ext cx="6350000" cy="3416300"/>
        </a:xfrm>
        <a:prstGeom prst="rect">
          <a:avLst/>
        </a:prstGeom>
      </xdr:spPr>
    </xdr:pic>
    <xdr:clientData/>
  </xdr:twoCellAnchor>
  <xdr:twoCellAnchor>
    <xdr:from>
      <xdr:col>14</xdr:col>
      <xdr:colOff>66675</xdr:colOff>
      <xdr:row>38</xdr:row>
      <xdr:rowOff>171450</xdr:rowOff>
    </xdr:from>
    <xdr:to>
      <xdr:col>14</xdr:col>
      <xdr:colOff>390525</xdr:colOff>
      <xdr:row>42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93535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</xdr:colOff>
      <xdr:row>29</xdr:row>
      <xdr:rowOff>171450</xdr:rowOff>
    </xdr:from>
    <xdr:to>
      <xdr:col>14</xdr:col>
      <xdr:colOff>323850</xdr:colOff>
      <xdr:row>33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 txBox="1"/>
      </xdr:nvSpPr>
      <xdr:spPr>
        <a:xfrm>
          <a:off x="93154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3505200</xdr:colOff>
      <xdr:row>43</xdr:row>
      <xdr:rowOff>95250</xdr:rowOff>
    </xdr:from>
    <xdr:to>
      <xdr:col>14</xdr:col>
      <xdr:colOff>3810000</xdr:colOff>
      <xdr:row>47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 txBox="1"/>
      </xdr:nvSpPr>
      <xdr:spPr>
        <a:xfrm>
          <a:off x="12792075" y="6858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3467100</xdr:colOff>
      <xdr:row>41</xdr:row>
      <xdr:rowOff>76200</xdr:rowOff>
    </xdr:from>
    <xdr:to>
      <xdr:col>14</xdr:col>
      <xdr:colOff>3790950</xdr:colOff>
      <xdr:row>45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 txBox="1"/>
      </xdr:nvSpPr>
      <xdr:spPr>
        <a:xfrm>
          <a:off x="12753975" y="6553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3038475</xdr:colOff>
      <xdr:row>38</xdr:row>
      <xdr:rowOff>171450</xdr:rowOff>
    </xdr:from>
    <xdr:to>
      <xdr:col>14</xdr:col>
      <xdr:colOff>3362325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 txBox="1"/>
      </xdr:nvSpPr>
      <xdr:spPr>
        <a:xfrm>
          <a:off x="123253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3733800</xdr:colOff>
      <xdr:row>38</xdr:row>
      <xdr:rowOff>38100</xdr:rowOff>
    </xdr:from>
    <xdr:to>
      <xdr:col>14</xdr:col>
      <xdr:colOff>4029075</xdr:colOff>
      <xdr:row>41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 txBox="1"/>
      </xdr:nvSpPr>
      <xdr:spPr>
        <a:xfrm>
          <a:off x="13020675" y="60864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6619875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"/>
        <a:stretch/>
      </xdr:blipFill>
      <xdr:spPr>
        <a:xfrm>
          <a:off x="8029575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171451</xdr:colOff>
      <xdr:row>20</xdr:row>
      <xdr:rowOff>0</xdr:rowOff>
    </xdr:from>
    <xdr:to>
      <xdr:col>13</xdr:col>
      <xdr:colOff>6681040</xdr:colOff>
      <xdr:row>23</xdr:row>
      <xdr:rowOff>149625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6" y="3857625"/>
          <a:ext cx="6509589" cy="864000"/>
        </a:xfrm>
        <a:prstGeom prst="rect">
          <a:avLst/>
        </a:prstGeom>
      </xdr:spPr>
    </xdr:pic>
    <xdr:clientData/>
  </xdr:twoCellAnchor>
  <xdr:twoCellAnchor>
    <xdr:from>
      <xdr:col>13</xdr:col>
      <xdr:colOff>66675</xdr:colOff>
      <xdr:row>20</xdr:row>
      <xdr:rowOff>19050</xdr:rowOff>
    </xdr:from>
    <xdr:to>
      <xdr:col>13</xdr:col>
      <xdr:colOff>390525</xdr:colOff>
      <xdr:row>22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8686800" y="3876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6076950</xdr:colOff>
      <xdr:row>22</xdr:row>
      <xdr:rowOff>28575</xdr:rowOff>
    </xdr:from>
    <xdr:to>
      <xdr:col>13</xdr:col>
      <xdr:colOff>6372225</xdr:colOff>
      <xdr:row>24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14697075" y="43624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23</xdr:row>
      <xdr:rowOff>28575</xdr:rowOff>
    </xdr:from>
    <xdr:to>
      <xdr:col>13</xdr:col>
      <xdr:colOff>3305175</xdr:colOff>
      <xdr:row>25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 txBox="1"/>
      </xdr:nvSpPr>
      <xdr:spPr>
        <a:xfrm>
          <a:off x="11620500" y="4600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2971800</xdr:colOff>
      <xdr:row>22</xdr:row>
      <xdr:rowOff>19050</xdr:rowOff>
    </xdr:from>
    <xdr:to>
      <xdr:col>13</xdr:col>
      <xdr:colOff>3295650</xdr:colOff>
      <xdr:row>24</xdr:row>
      <xdr:rowOff>44540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 txBox="1"/>
      </xdr:nvSpPr>
      <xdr:spPr>
        <a:xfrm>
          <a:off x="11591925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2638425</xdr:colOff>
      <xdr:row>20</xdr:row>
      <xdr:rowOff>28575</xdr:rowOff>
    </xdr:from>
    <xdr:to>
      <xdr:col>13</xdr:col>
      <xdr:colOff>2962275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SpPr txBox="1"/>
      </xdr:nvSpPr>
      <xdr:spPr>
        <a:xfrm>
          <a:off x="11258550" y="3886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3686175</xdr:colOff>
      <xdr:row>19</xdr:row>
      <xdr:rowOff>381000</xdr:rowOff>
    </xdr:from>
    <xdr:to>
      <xdr:col>13</xdr:col>
      <xdr:colOff>3981450</xdr:colOff>
      <xdr:row>21</xdr:row>
      <xdr:rowOff>168365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 txBox="1"/>
      </xdr:nvSpPr>
      <xdr:spPr>
        <a:xfrm>
          <a:off x="12306300" y="3762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3</xdr:row>
      <xdr:rowOff>0</xdr:rowOff>
    </xdr:from>
    <xdr:to>
      <xdr:col>14</xdr:col>
      <xdr:colOff>6981825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1"/>
        <a:stretch/>
      </xdr:blipFill>
      <xdr:spPr>
        <a:xfrm>
          <a:off x="8696325" y="952500"/>
          <a:ext cx="69056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161927</xdr:colOff>
      <xdr:row>23</xdr:row>
      <xdr:rowOff>28575</xdr:rowOff>
    </xdr:from>
    <xdr:to>
      <xdr:col>14</xdr:col>
      <xdr:colOff>7019070</xdr:colOff>
      <xdr:row>27</xdr:row>
      <xdr:rowOff>177075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2" y="3933825"/>
          <a:ext cx="6857143" cy="72000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23</xdr:row>
      <xdr:rowOff>47625</xdr:rowOff>
    </xdr:from>
    <xdr:to>
      <xdr:col>14</xdr:col>
      <xdr:colOff>361950</xdr:colOff>
      <xdr:row>26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 txBox="1"/>
      </xdr:nvSpPr>
      <xdr:spPr>
        <a:xfrm>
          <a:off x="9324975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5915025</xdr:colOff>
      <xdr:row>25</xdr:row>
      <xdr:rowOff>114300</xdr:rowOff>
    </xdr:from>
    <xdr:to>
      <xdr:col>14</xdr:col>
      <xdr:colOff>6210300</xdr:colOff>
      <xdr:row>29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 txBox="1"/>
      </xdr:nvSpPr>
      <xdr:spPr>
        <a:xfrm>
          <a:off x="15201900" y="43053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2571750</xdr:colOff>
      <xdr:row>27</xdr:row>
      <xdr:rowOff>66675</xdr:rowOff>
    </xdr:from>
    <xdr:to>
      <xdr:col>14</xdr:col>
      <xdr:colOff>2876550</xdr:colOff>
      <xdr:row>30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 txBox="1"/>
      </xdr:nvSpPr>
      <xdr:spPr>
        <a:xfrm>
          <a:off x="11858625" y="4543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2886075</xdr:colOff>
      <xdr:row>23</xdr:row>
      <xdr:rowOff>47625</xdr:rowOff>
    </xdr:from>
    <xdr:to>
      <xdr:col>14</xdr:col>
      <xdr:colOff>3209925</xdr:colOff>
      <xdr:row>26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 txBox="1"/>
      </xdr:nvSpPr>
      <xdr:spPr>
        <a:xfrm>
          <a:off x="12172950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2543175</xdr:colOff>
      <xdr:row>25</xdr:row>
      <xdr:rowOff>161925</xdr:rowOff>
    </xdr:from>
    <xdr:to>
      <xdr:col>14</xdr:col>
      <xdr:colOff>2867025</xdr:colOff>
      <xdr:row>29</xdr:row>
      <xdr:rowOff>92165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 txBox="1"/>
      </xdr:nvSpPr>
      <xdr:spPr>
        <a:xfrm>
          <a:off x="11830050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2314575</xdr:colOff>
      <xdr:row>22</xdr:row>
      <xdr:rowOff>38100</xdr:rowOff>
    </xdr:from>
    <xdr:to>
      <xdr:col>14</xdr:col>
      <xdr:colOff>2609850</xdr:colOff>
      <xdr:row>25</xdr:row>
      <xdr:rowOff>158840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 txBox="1"/>
      </xdr:nvSpPr>
      <xdr:spPr>
        <a:xfrm>
          <a:off x="11601450" y="3848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6638925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/>
        <a:stretch/>
      </xdr:blipFill>
      <xdr:spPr>
        <a:xfrm>
          <a:off x="8705850" y="952500"/>
          <a:ext cx="65532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22</xdr:row>
      <xdr:rowOff>76200</xdr:rowOff>
    </xdr:from>
    <xdr:to>
      <xdr:col>13</xdr:col>
      <xdr:colOff>6660039</xdr:colOff>
      <xdr:row>29</xdr:row>
      <xdr:rowOff>95700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886200"/>
          <a:ext cx="6440964" cy="972000"/>
        </a:xfrm>
        <a:prstGeom prst="rect">
          <a:avLst/>
        </a:prstGeom>
      </xdr:spPr>
    </xdr:pic>
    <xdr:clientData/>
  </xdr:twoCellAnchor>
  <xdr:twoCellAnchor>
    <xdr:from>
      <xdr:col>13</xdr:col>
      <xdr:colOff>114300</xdr:colOff>
      <xdr:row>23</xdr:row>
      <xdr:rowOff>38100</xdr:rowOff>
    </xdr:from>
    <xdr:to>
      <xdr:col>13</xdr:col>
      <xdr:colOff>438150</xdr:colOff>
      <xdr:row>26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8734425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5991225</xdr:colOff>
      <xdr:row>27</xdr:row>
      <xdr:rowOff>9525</xdr:rowOff>
    </xdr:from>
    <xdr:to>
      <xdr:col>13</xdr:col>
      <xdr:colOff>6286500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4611350" y="44862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27</xdr:row>
      <xdr:rowOff>28575</xdr:rowOff>
    </xdr:from>
    <xdr:to>
      <xdr:col>13</xdr:col>
      <xdr:colOff>3305175</xdr:colOff>
      <xdr:row>30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1620500" y="450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2943225</xdr:colOff>
      <xdr:row>25</xdr:row>
      <xdr:rowOff>76200</xdr:rowOff>
    </xdr:from>
    <xdr:to>
      <xdr:col>13</xdr:col>
      <xdr:colOff>3267075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/>
      </xdr:nvSpPr>
      <xdr:spPr>
        <a:xfrm>
          <a:off x="11563350" y="4267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2619375</xdr:colOff>
      <xdr:row>23</xdr:row>
      <xdr:rowOff>38100</xdr:rowOff>
    </xdr:from>
    <xdr:to>
      <xdr:col>13</xdr:col>
      <xdr:colOff>2943225</xdr:colOff>
      <xdr:row>26</xdr:row>
      <xdr:rowOff>15965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/>
      </xdr:nvSpPr>
      <xdr:spPr>
        <a:xfrm>
          <a:off x="11239500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3162300</xdr:colOff>
      <xdr:row>22</xdr:row>
      <xdr:rowOff>19050</xdr:rowOff>
    </xdr:from>
    <xdr:to>
      <xdr:col>13</xdr:col>
      <xdr:colOff>3457575</xdr:colOff>
      <xdr:row>25</xdr:row>
      <xdr:rowOff>139790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 txBox="1"/>
      </xdr:nvSpPr>
      <xdr:spPr>
        <a:xfrm>
          <a:off x="11782425" y="3829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104774</xdr:colOff>
      <xdr:row>3</xdr:row>
      <xdr:rowOff>0</xdr:rowOff>
    </xdr:from>
    <xdr:to>
      <xdr:col>14</xdr:col>
      <xdr:colOff>6267449</xdr:colOff>
      <xdr:row>22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2"/>
        <a:stretch/>
      </xdr:blipFill>
      <xdr:spPr>
        <a:xfrm>
          <a:off x="8724899" y="952500"/>
          <a:ext cx="6162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133351</xdr:colOff>
      <xdr:row>22</xdr:row>
      <xdr:rowOff>85725</xdr:rowOff>
    </xdr:from>
    <xdr:to>
      <xdr:col>14</xdr:col>
      <xdr:colOff>6275106</xdr:colOff>
      <xdr:row>33</xdr:row>
      <xdr:rowOff>186225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6" y="3848100"/>
          <a:ext cx="6141755" cy="2196000"/>
        </a:xfrm>
        <a:prstGeom prst="rect">
          <a:avLst/>
        </a:prstGeom>
      </xdr:spPr>
    </xdr:pic>
    <xdr:clientData/>
  </xdr:twoCellAnchor>
  <xdr:twoCellAnchor>
    <xdr:from>
      <xdr:col>14</xdr:col>
      <xdr:colOff>142875</xdr:colOff>
      <xdr:row>27</xdr:row>
      <xdr:rowOff>142875</xdr:rowOff>
    </xdr:from>
    <xdr:to>
      <xdr:col>14</xdr:col>
      <xdr:colOff>466725</xdr:colOff>
      <xdr:row>29</xdr:row>
      <xdr:rowOff>311240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 txBox="1"/>
      </xdr:nvSpPr>
      <xdr:spPr>
        <a:xfrm>
          <a:off x="8763000" y="4619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47625</xdr:rowOff>
    </xdr:from>
    <xdr:to>
      <xdr:col>14</xdr:col>
      <xdr:colOff>4648200</xdr:colOff>
      <xdr:row>35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 txBox="1"/>
      </xdr:nvSpPr>
      <xdr:spPr>
        <a:xfrm>
          <a:off x="12963525" y="590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771525</xdr:colOff>
      <xdr:row>33</xdr:row>
      <xdr:rowOff>38100</xdr:rowOff>
    </xdr:from>
    <xdr:to>
      <xdr:col>14</xdr:col>
      <xdr:colOff>1095375</xdr:colOff>
      <xdr:row>35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 txBox="1"/>
      </xdr:nvSpPr>
      <xdr:spPr>
        <a:xfrm>
          <a:off x="9391650" y="5895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2419350</xdr:colOff>
      <xdr:row>29</xdr:row>
      <xdr:rowOff>314325</xdr:rowOff>
    </xdr:from>
    <xdr:to>
      <xdr:col>14</xdr:col>
      <xdr:colOff>2743200</xdr:colOff>
      <xdr:row>32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SpPr txBox="1"/>
      </xdr:nvSpPr>
      <xdr:spPr>
        <a:xfrm>
          <a:off x="11039475" y="5124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1371600</xdr:colOff>
      <xdr:row>27</xdr:row>
      <xdr:rowOff>152400</xdr:rowOff>
    </xdr:from>
    <xdr:to>
      <xdr:col>14</xdr:col>
      <xdr:colOff>1666875</xdr:colOff>
      <xdr:row>29</xdr:row>
      <xdr:rowOff>320765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 txBox="1"/>
      </xdr:nvSpPr>
      <xdr:spPr>
        <a:xfrm>
          <a:off x="9991725" y="4629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0</xdr:rowOff>
    </xdr:from>
    <xdr:to>
      <xdr:col>15</xdr:col>
      <xdr:colOff>5962650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"/>
        <a:stretch/>
      </xdr:blipFill>
      <xdr:spPr>
        <a:xfrm>
          <a:off x="8696325" y="952500"/>
          <a:ext cx="5886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22</xdr:row>
      <xdr:rowOff>85725</xdr:rowOff>
    </xdr:from>
    <xdr:to>
      <xdr:col>15</xdr:col>
      <xdr:colOff>6035250</xdr:colOff>
      <xdr:row>35</xdr:row>
      <xdr:rowOff>208350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3848100"/>
          <a:ext cx="5940000" cy="1980000"/>
        </a:xfrm>
        <a:prstGeom prst="rect">
          <a:avLst/>
        </a:prstGeom>
      </xdr:spPr>
    </xdr:pic>
    <xdr:clientData/>
  </xdr:twoCellAnchor>
  <xdr:twoCellAnchor>
    <xdr:from>
      <xdr:col>15</xdr:col>
      <xdr:colOff>95250</xdr:colOff>
      <xdr:row>27</xdr:row>
      <xdr:rowOff>47625</xdr:rowOff>
    </xdr:from>
    <xdr:to>
      <xdr:col>15</xdr:col>
      <xdr:colOff>419100</xdr:colOff>
      <xdr:row>30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 txBox="1"/>
      </xdr:nvSpPr>
      <xdr:spPr>
        <a:xfrm>
          <a:off x="8715375" y="4524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4210050</xdr:colOff>
      <xdr:row>35</xdr:row>
      <xdr:rowOff>57150</xdr:rowOff>
    </xdr:from>
    <xdr:to>
      <xdr:col>15</xdr:col>
      <xdr:colOff>4514850</xdr:colOff>
      <xdr:row>38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 txBox="1"/>
      </xdr:nvSpPr>
      <xdr:spPr>
        <a:xfrm>
          <a:off x="128301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1047750</xdr:colOff>
      <xdr:row>35</xdr:row>
      <xdr:rowOff>66675</xdr:rowOff>
    </xdr:from>
    <xdr:to>
      <xdr:col>15</xdr:col>
      <xdr:colOff>1371600</xdr:colOff>
      <xdr:row>38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 txBox="1"/>
      </xdr:nvSpPr>
      <xdr:spPr>
        <a:xfrm>
          <a:off x="9667875" y="5686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2524125</xdr:colOff>
      <xdr:row>30</xdr:row>
      <xdr:rowOff>57150</xdr:rowOff>
    </xdr:from>
    <xdr:to>
      <xdr:col>15</xdr:col>
      <xdr:colOff>2847975</xdr:colOff>
      <xdr:row>33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 txBox="1"/>
      </xdr:nvSpPr>
      <xdr:spPr>
        <a:xfrm>
          <a:off x="11144250" y="496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1590675</xdr:colOff>
      <xdr:row>27</xdr:row>
      <xdr:rowOff>47625</xdr:rowOff>
    </xdr:from>
    <xdr:to>
      <xdr:col>15</xdr:col>
      <xdr:colOff>1885950</xdr:colOff>
      <xdr:row>30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 txBox="1"/>
      </xdr:nvSpPr>
      <xdr:spPr>
        <a:xfrm>
          <a:off x="10210800" y="4524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504825</xdr:colOff>
      <xdr:row>27</xdr:row>
      <xdr:rowOff>57150</xdr:rowOff>
    </xdr:from>
    <xdr:to>
      <xdr:col>15</xdr:col>
      <xdr:colOff>828675</xdr:colOff>
      <xdr:row>30</xdr:row>
      <xdr:rowOff>130265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 txBox="1"/>
      </xdr:nvSpPr>
      <xdr:spPr>
        <a:xfrm>
          <a:off x="9124950" y="4533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47625</xdr:colOff>
      <xdr:row>3</xdr:row>
      <xdr:rowOff>0</xdr:rowOff>
    </xdr:from>
    <xdr:to>
      <xdr:col>14</xdr:col>
      <xdr:colOff>4162425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" r="-1"/>
        <a:stretch/>
      </xdr:blipFill>
      <xdr:spPr>
        <a:xfrm>
          <a:off x="9334500" y="952500"/>
          <a:ext cx="4114800" cy="2857500"/>
        </a:xfrm>
        <a:prstGeom prst="rect">
          <a:avLst/>
        </a:prstGeom>
      </xdr:spPr>
    </xdr:pic>
    <xdr:clientData/>
  </xdr:twoCellAnchor>
  <xdr:twoCellAnchor>
    <xdr:from>
      <xdr:col>13</xdr:col>
      <xdr:colOff>933450</xdr:colOff>
      <xdr:row>16</xdr:row>
      <xdr:rowOff>0</xdr:rowOff>
    </xdr:from>
    <xdr:to>
      <xdr:col>15</xdr:col>
      <xdr:colOff>0</xdr:colOff>
      <xdr:row>32</xdr:row>
      <xdr:rowOff>232500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GrpSpPr/>
      </xdr:nvGrpSpPr>
      <xdr:grpSpPr>
        <a:xfrm>
          <a:off x="9267825" y="3714750"/>
          <a:ext cx="4238625" cy="4042500"/>
          <a:chOff x="13477875" y="762000"/>
          <a:chExt cx="4324350" cy="40425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11225" y="952500"/>
            <a:ext cx="3982334" cy="3852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 txBox="1"/>
        </xdr:nvSpPr>
        <xdr:spPr>
          <a:xfrm>
            <a:off x="14068425" y="7620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3849350" y="29337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 txBox="1"/>
        </xdr:nvSpPr>
        <xdr:spPr>
          <a:xfrm>
            <a:off x="13477875" y="1104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400-000008000000}"/>
              </a:ext>
            </a:extLst>
          </xdr:cNvPr>
          <xdr:cNvSpPr txBox="1"/>
        </xdr:nvSpPr>
        <xdr:spPr>
          <a:xfrm>
            <a:off x="17021175" y="1781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400-000009000000}"/>
              </a:ext>
            </a:extLst>
          </xdr:cNvPr>
          <xdr:cNvSpPr txBox="1"/>
        </xdr:nvSpPr>
        <xdr:spPr>
          <a:xfrm>
            <a:off x="17506950" y="1562100"/>
            <a:ext cx="29527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400-00000B000000}"/>
              </a:ext>
            </a:extLst>
          </xdr:cNvPr>
          <xdr:cNvSpPr txBox="1"/>
        </xdr:nvSpPr>
        <xdr:spPr>
          <a:xfrm>
            <a:off x="15563850" y="12954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5743575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"/>
        <a:stretch/>
      </xdr:blipFill>
      <xdr:spPr>
        <a:xfrm>
          <a:off x="8696325" y="952500"/>
          <a:ext cx="5667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23</xdr:row>
      <xdr:rowOff>0</xdr:rowOff>
    </xdr:from>
    <xdr:to>
      <xdr:col>13</xdr:col>
      <xdr:colOff>6099175</xdr:colOff>
      <xdr:row>30</xdr:row>
      <xdr:rowOff>82550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4000500"/>
          <a:ext cx="5956300" cy="1701800"/>
        </a:xfrm>
        <a:prstGeom prst="rect">
          <a:avLst/>
        </a:prstGeom>
      </xdr:spPr>
    </xdr:pic>
    <xdr:clientData/>
  </xdr:twoCellAnchor>
  <xdr:twoCellAnchor>
    <xdr:from>
      <xdr:col>13</xdr:col>
      <xdr:colOff>5743575</xdr:colOff>
      <xdr:row>24</xdr:row>
      <xdr:rowOff>123825</xdr:rowOff>
    </xdr:from>
    <xdr:to>
      <xdr:col>13</xdr:col>
      <xdr:colOff>6067425</xdr:colOff>
      <xdr:row>26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SpPr txBox="1"/>
      </xdr:nvSpPr>
      <xdr:spPr>
        <a:xfrm>
          <a:off x="12363450" y="4219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28</xdr:row>
      <xdr:rowOff>123825</xdr:rowOff>
    </xdr:from>
    <xdr:to>
      <xdr:col>13</xdr:col>
      <xdr:colOff>3171825</xdr:colOff>
      <xdr:row>30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SpPr txBox="1"/>
      </xdr:nvSpPr>
      <xdr:spPr>
        <a:xfrm>
          <a:off x="9486900" y="5267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1266825</xdr:colOff>
      <xdr:row>26</xdr:row>
      <xdr:rowOff>76200</xdr:rowOff>
    </xdr:from>
    <xdr:to>
      <xdr:col>13</xdr:col>
      <xdr:colOff>1590675</xdr:colOff>
      <xdr:row>28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 txBox="1"/>
      </xdr:nvSpPr>
      <xdr:spPr>
        <a:xfrm>
          <a:off x="7886700" y="4743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180975</xdr:colOff>
      <xdr:row>24</xdr:row>
      <xdr:rowOff>133350</xdr:rowOff>
    </xdr:from>
    <xdr:to>
      <xdr:col>13</xdr:col>
      <xdr:colOff>476250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 txBox="1"/>
      </xdr:nvSpPr>
      <xdr:spPr>
        <a:xfrm>
          <a:off x="6800850" y="4229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4791075</xdr:colOff>
      <xdr:row>28</xdr:row>
      <xdr:rowOff>114300</xdr:rowOff>
    </xdr:from>
    <xdr:to>
      <xdr:col>13</xdr:col>
      <xdr:colOff>5114925</xdr:colOff>
      <xdr:row>30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 txBox="1"/>
      </xdr:nvSpPr>
      <xdr:spPr>
        <a:xfrm>
          <a:off x="11410950" y="5257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5724525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"/>
        <a:stretch/>
      </xdr:blipFill>
      <xdr:spPr>
        <a:xfrm>
          <a:off x="8715375" y="952500"/>
          <a:ext cx="56292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19</xdr:row>
      <xdr:rowOff>123825</xdr:rowOff>
    </xdr:from>
    <xdr:to>
      <xdr:col>13</xdr:col>
      <xdr:colOff>6068025</xdr:colOff>
      <xdr:row>26</xdr:row>
      <xdr:rowOff>76950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3886200"/>
          <a:ext cx="5868000" cy="1620000"/>
        </a:xfrm>
        <a:prstGeom prst="rect">
          <a:avLst/>
        </a:prstGeom>
      </xdr:spPr>
    </xdr:pic>
    <xdr:clientData/>
  </xdr:twoCellAnchor>
  <xdr:twoCellAnchor>
    <xdr:from>
      <xdr:col>13</xdr:col>
      <xdr:colOff>5734050</xdr:colOff>
      <xdr:row>20</xdr:row>
      <xdr:rowOff>228600</xdr:rowOff>
    </xdr:from>
    <xdr:to>
      <xdr:col>13</xdr:col>
      <xdr:colOff>6057900</xdr:colOff>
      <xdr:row>23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 txBox="1"/>
      </xdr:nvSpPr>
      <xdr:spPr>
        <a:xfrm>
          <a:off x="12353925" y="42291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2676525</xdr:colOff>
      <xdr:row>24</xdr:row>
      <xdr:rowOff>123825</xdr:rowOff>
    </xdr:from>
    <xdr:to>
      <xdr:col>13</xdr:col>
      <xdr:colOff>2981325</xdr:colOff>
      <xdr:row>26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/>
      </xdr:nvSpPr>
      <xdr:spPr>
        <a:xfrm>
          <a:off x="9296400" y="5076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22</xdr:row>
      <xdr:rowOff>190500</xdr:rowOff>
    </xdr:from>
    <xdr:to>
      <xdr:col>13</xdr:col>
      <xdr:colOff>1619250</xdr:colOff>
      <xdr:row>24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 txBox="1"/>
      </xdr:nvSpPr>
      <xdr:spPr>
        <a:xfrm>
          <a:off x="7915275" y="466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209550</xdr:colOff>
      <xdr:row>21</xdr:row>
      <xdr:rowOff>0</xdr:rowOff>
    </xdr:from>
    <xdr:to>
      <xdr:col>13</xdr:col>
      <xdr:colOff>504825</xdr:colOff>
      <xdr:row>23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 txBox="1"/>
      </xdr:nvSpPr>
      <xdr:spPr>
        <a:xfrm>
          <a:off x="6829425" y="42386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24</xdr:row>
      <xdr:rowOff>123825</xdr:rowOff>
    </xdr:from>
    <xdr:to>
      <xdr:col>13</xdr:col>
      <xdr:colOff>4752975</xdr:colOff>
      <xdr:row>26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 txBox="1"/>
      </xdr:nvSpPr>
      <xdr:spPr>
        <a:xfrm>
          <a:off x="11049000" y="5076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38</xdr:row>
      <xdr:rowOff>409575</xdr:rowOff>
    </xdr:from>
    <xdr:to>
      <xdr:col>1</xdr:col>
      <xdr:colOff>4850115</xdr:colOff>
      <xdr:row>40</xdr:row>
      <xdr:rowOff>736575</xdr:rowOff>
    </xdr:to>
    <xdr:pic>
      <xdr:nvPicPr>
        <xdr:cNvPr id="75" name="Рисунок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35937825"/>
          <a:ext cx="417384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38</xdr:row>
      <xdr:rowOff>466725</xdr:rowOff>
    </xdr:from>
    <xdr:to>
      <xdr:col>2</xdr:col>
      <xdr:colOff>4546740</xdr:colOff>
      <xdr:row>40</xdr:row>
      <xdr:rowOff>397725</xdr:rowOff>
    </xdr:to>
    <xdr:pic>
      <xdr:nvPicPr>
        <xdr:cNvPr id="73" name="Рисунок 7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994975"/>
          <a:ext cx="405144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35</xdr:row>
      <xdr:rowOff>514350</xdr:rowOff>
    </xdr:from>
    <xdr:to>
      <xdr:col>3</xdr:col>
      <xdr:colOff>4801575</xdr:colOff>
      <xdr:row>37</xdr:row>
      <xdr:rowOff>769350</xdr:rowOff>
    </xdr:to>
    <xdr:pic>
      <xdr:nvPicPr>
        <xdr:cNvPr id="72" name="Рисунок 7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825" y="33185100"/>
          <a:ext cx="43920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35</xdr:row>
      <xdr:rowOff>114300</xdr:rowOff>
    </xdr:from>
    <xdr:to>
      <xdr:col>2</xdr:col>
      <xdr:colOff>4280610</xdr:colOff>
      <xdr:row>37</xdr:row>
      <xdr:rowOff>873300</xdr:rowOff>
    </xdr:to>
    <xdr:pic>
      <xdr:nvPicPr>
        <xdr:cNvPr id="71" name="Рисунок 7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00" y="32785050"/>
          <a:ext cx="3880560" cy="266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32</xdr:row>
      <xdr:rowOff>676275</xdr:rowOff>
    </xdr:from>
    <xdr:to>
      <xdr:col>3</xdr:col>
      <xdr:colOff>4280550</xdr:colOff>
      <xdr:row>34</xdr:row>
      <xdr:rowOff>211275</xdr:rowOff>
    </xdr:to>
    <xdr:pic>
      <xdr:nvPicPr>
        <xdr:cNvPr id="69" name="Рисунок 6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30489525"/>
          <a:ext cx="2928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32</xdr:row>
      <xdr:rowOff>714375</xdr:rowOff>
    </xdr:from>
    <xdr:to>
      <xdr:col>2</xdr:col>
      <xdr:colOff>4541160</xdr:colOff>
      <xdr:row>34</xdr:row>
      <xdr:rowOff>501375</xdr:rowOff>
    </xdr:to>
    <xdr:pic>
      <xdr:nvPicPr>
        <xdr:cNvPr id="68" name="Рисунок 6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0527625"/>
          <a:ext cx="3321960" cy="16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29</xdr:row>
      <xdr:rowOff>447675</xdr:rowOff>
    </xdr:from>
    <xdr:to>
      <xdr:col>2</xdr:col>
      <xdr:colOff>5224005</xdr:colOff>
      <xdr:row>31</xdr:row>
      <xdr:rowOff>450675</xdr:rowOff>
    </xdr:to>
    <xdr:pic>
      <xdr:nvPicPr>
        <xdr:cNvPr id="65" name="Рисунок 6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7403425"/>
          <a:ext cx="47572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29</xdr:row>
      <xdr:rowOff>314325</xdr:rowOff>
    </xdr:from>
    <xdr:to>
      <xdr:col>1</xdr:col>
      <xdr:colOff>4565910</xdr:colOff>
      <xdr:row>31</xdr:row>
      <xdr:rowOff>353325</xdr:rowOff>
    </xdr:to>
    <xdr:pic>
      <xdr:nvPicPr>
        <xdr:cNvPr id="64" name="Рисунок 6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270075"/>
          <a:ext cx="412776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26</xdr:row>
      <xdr:rowOff>333375</xdr:rowOff>
    </xdr:from>
    <xdr:to>
      <xdr:col>3</xdr:col>
      <xdr:colOff>4553265</xdr:colOff>
      <xdr:row>28</xdr:row>
      <xdr:rowOff>942975</xdr:rowOff>
    </xdr:to>
    <xdr:pic>
      <xdr:nvPicPr>
        <xdr:cNvPr id="63" name="Рисунок 6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9"/>
        <a:stretch/>
      </xdr:blipFill>
      <xdr:spPr>
        <a:xfrm>
          <a:off x="11801475" y="24431625"/>
          <a:ext cx="427704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26</xdr:row>
      <xdr:rowOff>390525</xdr:rowOff>
    </xdr:from>
    <xdr:to>
      <xdr:col>1</xdr:col>
      <xdr:colOff>4486125</xdr:colOff>
      <xdr:row>28</xdr:row>
      <xdr:rowOff>465525</xdr:rowOff>
    </xdr:to>
    <xdr:pic>
      <xdr:nvPicPr>
        <xdr:cNvPr id="61" name="Рисунок 6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4488775"/>
          <a:ext cx="40194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23</xdr:row>
      <xdr:rowOff>333375</xdr:rowOff>
    </xdr:from>
    <xdr:to>
      <xdr:col>3</xdr:col>
      <xdr:colOff>4620795</xdr:colOff>
      <xdr:row>25</xdr:row>
      <xdr:rowOff>942975</xdr:rowOff>
    </xdr:to>
    <xdr:pic>
      <xdr:nvPicPr>
        <xdr:cNvPr id="57" name="Рисунок 5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86"/>
        <a:stretch/>
      </xdr:blipFill>
      <xdr:spPr>
        <a:xfrm>
          <a:off x="11972925" y="21574125"/>
          <a:ext cx="41731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1323975</xdr:colOff>
      <xdr:row>20</xdr:row>
      <xdr:rowOff>790575</xdr:rowOff>
    </xdr:from>
    <xdr:to>
      <xdr:col>3</xdr:col>
      <xdr:colOff>4369575</xdr:colOff>
      <xdr:row>22</xdr:row>
      <xdr:rowOff>505575</xdr:rowOff>
    </xdr:to>
    <xdr:pic>
      <xdr:nvPicPr>
        <xdr:cNvPr id="51" name="Рисунок 5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9173825"/>
          <a:ext cx="30456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20</xdr:row>
      <xdr:rowOff>466725</xdr:rowOff>
    </xdr:from>
    <xdr:to>
      <xdr:col>2</xdr:col>
      <xdr:colOff>5008635</xdr:colOff>
      <xdr:row>22</xdr:row>
      <xdr:rowOff>793725</xdr:rowOff>
    </xdr:to>
    <xdr:pic>
      <xdr:nvPicPr>
        <xdr:cNvPr id="50" name="Рисунок 4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8849975"/>
          <a:ext cx="486576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20</xdr:row>
      <xdr:rowOff>542925</xdr:rowOff>
    </xdr:from>
    <xdr:to>
      <xdr:col>1</xdr:col>
      <xdr:colOff>4797060</xdr:colOff>
      <xdr:row>22</xdr:row>
      <xdr:rowOff>473925</xdr:rowOff>
    </xdr:to>
    <xdr:pic>
      <xdr:nvPicPr>
        <xdr:cNvPr id="49" name="Рисунок 4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926175"/>
          <a:ext cx="414936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695325</xdr:colOff>
      <xdr:row>14</xdr:row>
      <xdr:rowOff>57150</xdr:rowOff>
    </xdr:from>
    <xdr:to>
      <xdr:col>3</xdr:col>
      <xdr:colOff>4435065</xdr:colOff>
      <xdr:row>19</xdr:row>
      <xdr:rowOff>946650</xdr:rowOff>
    </xdr:to>
    <xdr:pic>
      <xdr:nvPicPr>
        <xdr:cNvPr id="24" name="Рисунок 2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2725400"/>
          <a:ext cx="3739740" cy="56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1419225</xdr:colOff>
      <xdr:row>2</xdr:row>
      <xdr:rowOff>47625</xdr:rowOff>
    </xdr:from>
    <xdr:to>
      <xdr:col>1</xdr:col>
      <xdr:colOff>3239505</xdr:colOff>
      <xdr:row>7</xdr:row>
      <xdr:rowOff>829125</xdr:rowOff>
    </xdr:to>
    <xdr:pic>
      <xdr:nvPicPr>
        <xdr:cNvPr id="10" name="Рисунок 9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1285875"/>
          <a:ext cx="1820280" cy="55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1123950</xdr:colOff>
      <xdr:row>8</xdr:row>
      <xdr:rowOff>76200</xdr:rowOff>
    </xdr:from>
    <xdr:to>
      <xdr:col>1</xdr:col>
      <xdr:colOff>3327150</xdr:colOff>
      <xdr:row>13</xdr:row>
      <xdr:rowOff>821700</xdr:rowOff>
    </xdr:to>
    <xdr:pic>
      <xdr:nvPicPr>
        <xdr:cNvPr id="11" name="Рисунок 10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7029450"/>
          <a:ext cx="2203200" cy="55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2</xdr:row>
      <xdr:rowOff>38100</xdr:rowOff>
    </xdr:from>
    <xdr:to>
      <xdr:col>2</xdr:col>
      <xdr:colOff>3019785</xdr:colOff>
      <xdr:row>7</xdr:row>
      <xdr:rowOff>927600</xdr:rowOff>
    </xdr:to>
    <xdr:pic>
      <xdr:nvPicPr>
        <xdr:cNvPr id="12" name="Рисунок 1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1276350"/>
          <a:ext cx="167676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8</xdr:row>
      <xdr:rowOff>28575</xdr:rowOff>
    </xdr:from>
    <xdr:to>
      <xdr:col>2</xdr:col>
      <xdr:colOff>3875745</xdr:colOff>
      <xdr:row>13</xdr:row>
      <xdr:rowOff>918075</xdr:rowOff>
    </xdr:to>
    <xdr:pic>
      <xdr:nvPicPr>
        <xdr:cNvPr id="16" name="Рисунок 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981825"/>
          <a:ext cx="26470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1847850</xdr:colOff>
      <xdr:row>8</xdr:row>
      <xdr:rowOff>85725</xdr:rowOff>
    </xdr:from>
    <xdr:to>
      <xdr:col>3</xdr:col>
      <xdr:colOff>3551370</xdr:colOff>
      <xdr:row>13</xdr:row>
      <xdr:rowOff>939225</xdr:rowOff>
    </xdr:to>
    <xdr:pic>
      <xdr:nvPicPr>
        <xdr:cNvPr id="17" name="Рисунок 1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100" y="7038975"/>
          <a:ext cx="170352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1390650</xdr:colOff>
      <xdr:row>14</xdr:row>
      <xdr:rowOff>47625</xdr:rowOff>
    </xdr:from>
    <xdr:to>
      <xdr:col>1</xdr:col>
      <xdr:colOff>3321750</xdr:colOff>
      <xdr:row>19</xdr:row>
      <xdr:rowOff>937125</xdr:rowOff>
    </xdr:to>
    <xdr:pic>
      <xdr:nvPicPr>
        <xdr:cNvPr id="18" name="Рисунок 1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2715875"/>
          <a:ext cx="19311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14</xdr:row>
      <xdr:rowOff>19050</xdr:rowOff>
    </xdr:from>
    <xdr:to>
      <xdr:col>2</xdr:col>
      <xdr:colOff>4251675</xdr:colOff>
      <xdr:row>19</xdr:row>
      <xdr:rowOff>944550</xdr:rowOff>
    </xdr:to>
    <xdr:pic>
      <xdr:nvPicPr>
        <xdr:cNvPr id="22" name="Рисунок 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2687300"/>
          <a:ext cx="3270600" cy="56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1219200</xdr:colOff>
      <xdr:row>2</xdr:row>
      <xdr:rowOff>66675</xdr:rowOff>
    </xdr:from>
    <xdr:to>
      <xdr:col>3</xdr:col>
      <xdr:colOff>3175440</xdr:colOff>
      <xdr:row>7</xdr:row>
      <xdr:rowOff>920175</xdr:rowOff>
    </xdr:to>
    <xdr:pic>
      <xdr:nvPicPr>
        <xdr:cNvPr id="23" name="Рисунок 22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4450" y="1304925"/>
          <a:ext cx="195624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23</xdr:row>
      <xdr:rowOff>533400</xdr:rowOff>
    </xdr:from>
    <xdr:to>
      <xdr:col>1</xdr:col>
      <xdr:colOff>4123275</xdr:colOff>
      <xdr:row>25</xdr:row>
      <xdr:rowOff>788400</xdr:rowOff>
    </xdr:to>
    <xdr:pic>
      <xdr:nvPicPr>
        <xdr:cNvPr id="55" name="Рисунок 5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21774150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23</xdr:row>
      <xdr:rowOff>381000</xdr:rowOff>
    </xdr:from>
    <xdr:to>
      <xdr:col>2</xdr:col>
      <xdr:colOff>4183320</xdr:colOff>
      <xdr:row>25</xdr:row>
      <xdr:rowOff>933450</xdr:rowOff>
    </xdr:to>
    <xdr:pic>
      <xdr:nvPicPr>
        <xdr:cNvPr id="56" name="Рисунок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8"/>
        <a:stretch/>
      </xdr:blipFill>
      <xdr:spPr>
        <a:xfrm>
          <a:off x="6648450" y="21621750"/>
          <a:ext cx="334512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26</xdr:row>
      <xdr:rowOff>390525</xdr:rowOff>
    </xdr:from>
    <xdr:to>
      <xdr:col>2</xdr:col>
      <xdr:colOff>4048545</xdr:colOff>
      <xdr:row>28</xdr:row>
      <xdr:rowOff>933450</xdr:rowOff>
    </xdr:to>
    <xdr:pic>
      <xdr:nvPicPr>
        <xdr:cNvPr id="62" name="Рисунок 61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3"/>
        <a:stretch/>
      </xdr:blipFill>
      <xdr:spPr>
        <a:xfrm>
          <a:off x="5934075" y="24488775"/>
          <a:ext cx="3924720" cy="2447925"/>
        </a:xfrm>
        <a:prstGeom prst="rect">
          <a:avLst/>
        </a:prstGeom>
      </xdr:spPr>
    </xdr:pic>
    <xdr:clientData/>
  </xdr:twoCellAnchor>
  <xdr:twoCellAnchor editAs="oneCell">
    <xdr:from>
      <xdr:col>3</xdr:col>
      <xdr:colOff>866775</xdr:colOff>
      <xdr:row>29</xdr:row>
      <xdr:rowOff>180975</xdr:rowOff>
    </xdr:from>
    <xdr:to>
      <xdr:col>3</xdr:col>
      <xdr:colOff>3717975</xdr:colOff>
      <xdr:row>31</xdr:row>
      <xdr:rowOff>867975</xdr:rowOff>
    </xdr:to>
    <xdr:pic>
      <xdr:nvPicPr>
        <xdr:cNvPr id="66" name="Рисунок 65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2025" y="27136725"/>
          <a:ext cx="2851200" cy="25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32</xdr:row>
      <xdr:rowOff>361950</xdr:rowOff>
    </xdr:from>
    <xdr:to>
      <xdr:col>1</xdr:col>
      <xdr:colOff>4180485</xdr:colOff>
      <xdr:row>34</xdr:row>
      <xdr:rowOff>868950</xdr:rowOff>
    </xdr:to>
    <xdr:pic>
      <xdr:nvPicPr>
        <xdr:cNvPr id="67" name="Рисунок 66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0175200"/>
          <a:ext cx="3408960" cy="24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35</xdr:row>
      <xdr:rowOff>123825</xdr:rowOff>
    </xdr:from>
    <xdr:to>
      <xdr:col>1</xdr:col>
      <xdr:colOff>3294060</xdr:colOff>
      <xdr:row>37</xdr:row>
      <xdr:rowOff>846825</xdr:rowOff>
    </xdr:to>
    <xdr:pic>
      <xdr:nvPicPr>
        <xdr:cNvPr id="70" name="Рисунок 6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32794575"/>
          <a:ext cx="241776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38</xdr:row>
      <xdr:rowOff>676275</xdr:rowOff>
    </xdr:from>
    <xdr:to>
      <xdr:col>3</xdr:col>
      <xdr:colOff>3808950</xdr:colOff>
      <xdr:row>40</xdr:row>
      <xdr:rowOff>499275</xdr:rowOff>
    </xdr:to>
    <xdr:pic>
      <xdr:nvPicPr>
        <xdr:cNvPr id="74" name="Рисунок 7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36204525"/>
          <a:ext cx="2304000" cy="17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41</xdr:row>
      <xdr:rowOff>95250</xdr:rowOff>
    </xdr:from>
    <xdr:to>
      <xdr:col>1</xdr:col>
      <xdr:colOff>3338550</xdr:colOff>
      <xdr:row>46</xdr:row>
      <xdr:rowOff>912750</xdr:rowOff>
    </xdr:to>
    <xdr:pic>
      <xdr:nvPicPr>
        <xdr:cNvPr id="76" name="Рисунок 7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8481000"/>
          <a:ext cx="1376400" cy="55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1419225</xdr:colOff>
      <xdr:row>41</xdr:row>
      <xdr:rowOff>38100</xdr:rowOff>
    </xdr:from>
    <xdr:to>
      <xdr:col>2</xdr:col>
      <xdr:colOff>3300585</xdr:colOff>
      <xdr:row>46</xdr:row>
      <xdr:rowOff>891600</xdr:rowOff>
    </xdr:to>
    <xdr:pic>
      <xdr:nvPicPr>
        <xdr:cNvPr id="77" name="Рисунок 7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38423850"/>
          <a:ext cx="1881360" cy="56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1343025</xdr:colOff>
      <xdr:row>41</xdr:row>
      <xdr:rowOff>57150</xdr:rowOff>
    </xdr:from>
    <xdr:to>
      <xdr:col>3</xdr:col>
      <xdr:colOff>3798225</xdr:colOff>
      <xdr:row>46</xdr:row>
      <xdr:rowOff>874650</xdr:rowOff>
    </xdr:to>
    <xdr:pic>
      <xdr:nvPicPr>
        <xdr:cNvPr id="78" name="Рисунок 77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8275" y="38442900"/>
          <a:ext cx="2455200" cy="55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47</xdr:row>
      <xdr:rowOff>38100</xdr:rowOff>
    </xdr:from>
    <xdr:to>
      <xdr:col>1</xdr:col>
      <xdr:colOff>3885900</xdr:colOff>
      <xdr:row>52</xdr:row>
      <xdr:rowOff>927600</xdr:rowOff>
    </xdr:to>
    <xdr:pic>
      <xdr:nvPicPr>
        <xdr:cNvPr id="79" name="Рисунок 78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44138850"/>
          <a:ext cx="25905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1276350</xdr:colOff>
      <xdr:row>47</xdr:row>
      <xdr:rowOff>28575</xdr:rowOff>
    </xdr:from>
    <xdr:to>
      <xdr:col>2</xdr:col>
      <xdr:colOff>3876270</xdr:colOff>
      <xdr:row>52</xdr:row>
      <xdr:rowOff>918075</xdr:rowOff>
    </xdr:to>
    <xdr:pic>
      <xdr:nvPicPr>
        <xdr:cNvPr id="80" name="Рисунок 79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44129325"/>
          <a:ext cx="25999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2371725</xdr:colOff>
      <xdr:row>47</xdr:row>
      <xdr:rowOff>9525</xdr:rowOff>
    </xdr:from>
    <xdr:to>
      <xdr:col>3</xdr:col>
      <xdr:colOff>3006885</xdr:colOff>
      <xdr:row>52</xdr:row>
      <xdr:rowOff>935025</xdr:rowOff>
    </xdr:to>
    <xdr:pic>
      <xdr:nvPicPr>
        <xdr:cNvPr id="81" name="Рисунок 8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6975" y="44110275"/>
          <a:ext cx="635160" cy="56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23812</xdr:rowOff>
    </xdr:from>
    <xdr:to>
      <xdr:col>1</xdr:col>
      <xdr:colOff>5695950</xdr:colOff>
      <xdr:row>7</xdr:row>
      <xdr:rowOff>928687</xdr:rowOff>
    </xdr:to>
    <xdr:pic>
      <xdr:nvPicPr>
        <xdr:cNvPr id="2" name="Рисунок 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23814</xdr:rowOff>
    </xdr:from>
    <xdr:to>
      <xdr:col>2</xdr:col>
      <xdr:colOff>5695950</xdr:colOff>
      <xdr:row>7</xdr:row>
      <xdr:rowOff>928689</xdr:rowOff>
    </xdr:to>
    <xdr:pic>
      <xdr:nvPicPr>
        <xdr:cNvPr id="85" name="Рисунок 8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7</xdr:row>
      <xdr:rowOff>23812</xdr:rowOff>
    </xdr:from>
    <xdr:to>
      <xdr:col>3</xdr:col>
      <xdr:colOff>5695949</xdr:colOff>
      <xdr:row>7</xdr:row>
      <xdr:rowOff>928687</xdr:rowOff>
    </xdr:to>
    <xdr:pic>
      <xdr:nvPicPr>
        <xdr:cNvPr id="86" name="Рисунок 8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13</xdr:row>
      <xdr:rowOff>23815</xdr:rowOff>
    </xdr:from>
    <xdr:to>
      <xdr:col>1</xdr:col>
      <xdr:colOff>5695947</xdr:colOff>
      <xdr:row>13</xdr:row>
      <xdr:rowOff>928690</xdr:rowOff>
    </xdr:to>
    <xdr:pic>
      <xdr:nvPicPr>
        <xdr:cNvPr id="87" name="Рисунок 8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13</xdr:row>
      <xdr:rowOff>23817</xdr:rowOff>
    </xdr:from>
    <xdr:to>
      <xdr:col>2</xdr:col>
      <xdr:colOff>5695947</xdr:colOff>
      <xdr:row>13</xdr:row>
      <xdr:rowOff>928692</xdr:rowOff>
    </xdr:to>
    <xdr:pic>
      <xdr:nvPicPr>
        <xdr:cNvPr id="88" name="Рисунок 8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1173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13</xdr:row>
      <xdr:rowOff>23815</xdr:rowOff>
    </xdr:from>
    <xdr:to>
      <xdr:col>3</xdr:col>
      <xdr:colOff>5695946</xdr:colOff>
      <xdr:row>13</xdr:row>
      <xdr:rowOff>928690</xdr:rowOff>
    </xdr:to>
    <xdr:pic>
      <xdr:nvPicPr>
        <xdr:cNvPr id="89" name="Рисунок 8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23813</xdr:rowOff>
    </xdr:from>
    <xdr:to>
      <xdr:col>1</xdr:col>
      <xdr:colOff>5695950</xdr:colOff>
      <xdr:row>19</xdr:row>
      <xdr:rowOff>928688</xdr:rowOff>
    </xdr:to>
    <xdr:pic>
      <xdr:nvPicPr>
        <xdr:cNvPr id="90" name="Рисунок 89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23815</xdr:rowOff>
    </xdr:from>
    <xdr:to>
      <xdr:col>2</xdr:col>
      <xdr:colOff>5695950</xdr:colOff>
      <xdr:row>19</xdr:row>
      <xdr:rowOff>928690</xdr:rowOff>
    </xdr:to>
    <xdr:pic>
      <xdr:nvPicPr>
        <xdr:cNvPr id="91" name="Рисунок 90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19</xdr:row>
      <xdr:rowOff>23813</xdr:rowOff>
    </xdr:from>
    <xdr:to>
      <xdr:col>3</xdr:col>
      <xdr:colOff>5695949</xdr:colOff>
      <xdr:row>19</xdr:row>
      <xdr:rowOff>928688</xdr:rowOff>
    </xdr:to>
    <xdr:pic>
      <xdr:nvPicPr>
        <xdr:cNvPr id="102" name="Рисунок 101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22</xdr:row>
      <xdr:rowOff>23811</xdr:rowOff>
    </xdr:from>
    <xdr:to>
      <xdr:col>1</xdr:col>
      <xdr:colOff>5695947</xdr:colOff>
      <xdr:row>22</xdr:row>
      <xdr:rowOff>928686</xdr:rowOff>
    </xdr:to>
    <xdr:pic>
      <xdr:nvPicPr>
        <xdr:cNvPr id="103" name="Рисунок 10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22</xdr:row>
      <xdr:rowOff>23813</xdr:rowOff>
    </xdr:from>
    <xdr:to>
      <xdr:col>2</xdr:col>
      <xdr:colOff>5695947</xdr:colOff>
      <xdr:row>22</xdr:row>
      <xdr:rowOff>928688</xdr:rowOff>
    </xdr:to>
    <xdr:pic>
      <xdr:nvPicPr>
        <xdr:cNvPr id="104" name="Рисунок 10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2031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22</xdr:row>
      <xdr:rowOff>23811</xdr:rowOff>
    </xdr:from>
    <xdr:to>
      <xdr:col>3</xdr:col>
      <xdr:colOff>5695946</xdr:colOff>
      <xdr:row>22</xdr:row>
      <xdr:rowOff>928686</xdr:rowOff>
    </xdr:to>
    <xdr:pic>
      <xdr:nvPicPr>
        <xdr:cNvPr id="105" name="Рисунок 10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25</xdr:row>
      <xdr:rowOff>23811</xdr:rowOff>
    </xdr:from>
    <xdr:to>
      <xdr:col>1</xdr:col>
      <xdr:colOff>5695951</xdr:colOff>
      <xdr:row>25</xdr:row>
      <xdr:rowOff>928686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25</xdr:row>
      <xdr:rowOff>23813</xdr:rowOff>
    </xdr:from>
    <xdr:to>
      <xdr:col>2</xdr:col>
      <xdr:colOff>5695951</xdr:colOff>
      <xdr:row>25</xdr:row>
      <xdr:rowOff>928688</xdr:rowOff>
    </xdr:to>
    <xdr:pic>
      <xdr:nvPicPr>
        <xdr:cNvPr id="107" name="Рисунок 106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316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23811</xdr:rowOff>
    </xdr:from>
    <xdr:to>
      <xdr:col>3</xdr:col>
      <xdr:colOff>5695950</xdr:colOff>
      <xdr:row>25</xdr:row>
      <xdr:rowOff>928686</xdr:rowOff>
    </xdr:to>
    <xdr:pic>
      <xdr:nvPicPr>
        <xdr:cNvPr id="108" name="Рисунок 10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28</xdr:row>
      <xdr:rowOff>23809</xdr:rowOff>
    </xdr:from>
    <xdr:to>
      <xdr:col>1</xdr:col>
      <xdr:colOff>5695948</xdr:colOff>
      <xdr:row>28</xdr:row>
      <xdr:rowOff>928684</xdr:rowOff>
    </xdr:to>
    <xdr:pic>
      <xdr:nvPicPr>
        <xdr:cNvPr id="109" name="Рисунок 10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28</xdr:row>
      <xdr:rowOff>23811</xdr:rowOff>
    </xdr:from>
    <xdr:to>
      <xdr:col>2</xdr:col>
      <xdr:colOff>5695948</xdr:colOff>
      <xdr:row>28</xdr:row>
      <xdr:rowOff>928686</xdr:rowOff>
    </xdr:to>
    <xdr:pic>
      <xdr:nvPicPr>
        <xdr:cNvPr id="110" name="Рисунок 109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2602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28</xdr:row>
      <xdr:rowOff>23809</xdr:rowOff>
    </xdr:from>
    <xdr:to>
      <xdr:col>3</xdr:col>
      <xdr:colOff>5695947</xdr:colOff>
      <xdr:row>28</xdr:row>
      <xdr:rowOff>928684</xdr:rowOff>
    </xdr:to>
    <xdr:pic>
      <xdr:nvPicPr>
        <xdr:cNvPr id="111" name="Рисунок 1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31</xdr:row>
      <xdr:rowOff>23810</xdr:rowOff>
    </xdr:from>
    <xdr:to>
      <xdr:col>1</xdr:col>
      <xdr:colOff>5695954</xdr:colOff>
      <xdr:row>31</xdr:row>
      <xdr:rowOff>928685</xdr:rowOff>
    </xdr:to>
    <xdr:pic>
      <xdr:nvPicPr>
        <xdr:cNvPr id="112" name="Рисунок 1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31</xdr:row>
      <xdr:rowOff>23812</xdr:rowOff>
    </xdr:from>
    <xdr:to>
      <xdr:col>2</xdr:col>
      <xdr:colOff>5695954</xdr:colOff>
      <xdr:row>31</xdr:row>
      <xdr:rowOff>928687</xdr:rowOff>
    </xdr:to>
    <xdr:pic>
      <xdr:nvPicPr>
        <xdr:cNvPr id="113" name="Рисунок 1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2888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31</xdr:row>
      <xdr:rowOff>23810</xdr:rowOff>
    </xdr:from>
    <xdr:to>
      <xdr:col>3</xdr:col>
      <xdr:colOff>5695953</xdr:colOff>
      <xdr:row>31</xdr:row>
      <xdr:rowOff>928685</xdr:rowOff>
    </xdr:to>
    <xdr:pic>
      <xdr:nvPicPr>
        <xdr:cNvPr id="114" name="Рисунок 11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34</xdr:row>
      <xdr:rowOff>23808</xdr:rowOff>
    </xdr:from>
    <xdr:to>
      <xdr:col>1</xdr:col>
      <xdr:colOff>5695951</xdr:colOff>
      <xdr:row>34</xdr:row>
      <xdr:rowOff>928683</xdr:rowOff>
    </xdr:to>
    <xdr:pic>
      <xdr:nvPicPr>
        <xdr:cNvPr id="115" name="Рисунок 11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34</xdr:row>
      <xdr:rowOff>23810</xdr:rowOff>
    </xdr:from>
    <xdr:to>
      <xdr:col>2</xdr:col>
      <xdr:colOff>5695951</xdr:colOff>
      <xdr:row>34</xdr:row>
      <xdr:rowOff>928685</xdr:rowOff>
    </xdr:to>
    <xdr:pic>
      <xdr:nvPicPr>
        <xdr:cNvPr id="116" name="Рисунок 1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74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23808</xdr:rowOff>
    </xdr:from>
    <xdr:to>
      <xdr:col>3</xdr:col>
      <xdr:colOff>5695950</xdr:colOff>
      <xdr:row>34</xdr:row>
      <xdr:rowOff>928683</xdr:rowOff>
    </xdr:to>
    <xdr:pic>
      <xdr:nvPicPr>
        <xdr:cNvPr id="117" name="Рисунок 1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37</xdr:row>
      <xdr:rowOff>23813</xdr:rowOff>
    </xdr:from>
    <xdr:to>
      <xdr:col>1</xdr:col>
      <xdr:colOff>5695953</xdr:colOff>
      <xdr:row>37</xdr:row>
      <xdr:rowOff>928688</xdr:rowOff>
    </xdr:to>
    <xdr:pic>
      <xdr:nvPicPr>
        <xdr:cNvPr id="118" name="Рисунок 117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37</xdr:row>
      <xdr:rowOff>23815</xdr:rowOff>
    </xdr:from>
    <xdr:to>
      <xdr:col>2</xdr:col>
      <xdr:colOff>5695953</xdr:colOff>
      <xdr:row>37</xdr:row>
      <xdr:rowOff>928690</xdr:rowOff>
    </xdr:to>
    <xdr:pic>
      <xdr:nvPicPr>
        <xdr:cNvPr id="119" name="Рисунок 1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3459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37</xdr:row>
      <xdr:rowOff>23813</xdr:rowOff>
    </xdr:from>
    <xdr:to>
      <xdr:col>3</xdr:col>
      <xdr:colOff>5695952</xdr:colOff>
      <xdr:row>37</xdr:row>
      <xdr:rowOff>928688</xdr:rowOff>
    </xdr:to>
    <xdr:pic>
      <xdr:nvPicPr>
        <xdr:cNvPr id="120" name="Рисунок 1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23811</xdr:rowOff>
    </xdr:from>
    <xdr:to>
      <xdr:col>1</xdr:col>
      <xdr:colOff>5695950</xdr:colOff>
      <xdr:row>40</xdr:row>
      <xdr:rowOff>928686</xdr:rowOff>
    </xdr:to>
    <xdr:pic>
      <xdr:nvPicPr>
        <xdr:cNvPr id="121" name="Рисунок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23813</xdr:rowOff>
    </xdr:from>
    <xdr:to>
      <xdr:col>2</xdr:col>
      <xdr:colOff>5695950</xdr:colOff>
      <xdr:row>40</xdr:row>
      <xdr:rowOff>928688</xdr:rowOff>
    </xdr:to>
    <xdr:pic>
      <xdr:nvPicPr>
        <xdr:cNvPr id="122" name="Рисунок 1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5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40</xdr:row>
      <xdr:rowOff>23811</xdr:rowOff>
    </xdr:from>
    <xdr:to>
      <xdr:col>3</xdr:col>
      <xdr:colOff>5695949</xdr:colOff>
      <xdr:row>40</xdr:row>
      <xdr:rowOff>928686</xdr:rowOff>
    </xdr:to>
    <xdr:pic>
      <xdr:nvPicPr>
        <xdr:cNvPr id="123" name="Рисунок 122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46</xdr:row>
      <xdr:rowOff>23812</xdr:rowOff>
    </xdr:from>
    <xdr:to>
      <xdr:col>1</xdr:col>
      <xdr:colOff>5695948</xdr:colOff>
      <xdr:row>46</xdr:row>
      <xdr:rowOff>928687</xdr:rowOff>
    </xdr:to>
    <xdr:pic>
      <xdr:nvPicPr>
        <xdr:cNvPr id="124" name="Рисунок 123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46</xdr:row>
      <xdr:rowOff>23814</xdr:rowOff>
    </xdr:from>
    <xdr:to>
      <xdr:col>2</xdr:col>
      <xdr:colOff>5695948</xdr:colOff>
      <xdr:row>46</xdr:row>
      <xdr:rowOff>928689</xdr:rowOff>
    </xdr:to>
    <xdr:pic>
      <xdr:nvPicPr>
        <xdr:cNvPr id="125" name="Рисунок 12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4317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46</xdr:row>
      <xdr:rowOff>23812</xdr:rowOff>
    </xdr:from>
    <xdr:to>
      <xdr:col>3</xdr:col>
      <xdr:colOff>5695947</xdr:colOff>
      <xdr:row>46</xdr:row>
      <xdr:rowOff>928687</xdr:rowOff>
    </xdr:to>
    <xdr:pic>
      <xdr:nvPicPr>
        <xdr:cNvPr id="126" name="Рисунок 125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52</xdr:row>
      <xdr:rowOff>23810</xdr:rowOff>
    </xdr:from>
    <xdr:to>
      <xdr:col>1</xdr:col>
      <xdr:colOff>5695951</xdr:colOff>
      <xdr:row>52</xdr:row>
      <xdr:rowOff>928685</xdr:rowOff>
    </xdr:to>
    <xdr:pic>
      <xdr:nvPicPr>
        <xdr:cNvPr id="127" name="Рисунок 12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48887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52</xdr:row>
      <xdr:rowOff>23812</xdr:rowOff>
    </xdr:from>
    <xdr:to>
      <xdr:col>2</xdr:col>
      <xdr:colOff>5695951</xdr:colOff>
      <xdr:row>52</xdr:row>
      <xdr:rowOff>928687</xdr:rowOff>
    </xdr:to>
    <xdr:pic>
      <xdr:nvPicPr>
        <xdr:cNvPr id="128" name="Рисунок 127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48887062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36" name="Рисунок 135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37" name="Рисунок 136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38" name="Рисунок 13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39" name="Рисунок 13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41" name="Рисунок 140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42" name="Рисунок 141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43" name="Рисунок 142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45" name="Рисунок 144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6172199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0"/>
        <a:stretch/>
      </xdr:blipFill>
      <xdr:spPr>
        <a:xfrm>
          <a:off x="8686799" y="952500"/>
          <a:ext cx="6105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333376</xdr:colOff>
      <xdr:row>19</xdr:row>
      <xdr:rowOff>0</xdr:rowOff>
    </xdr:from>
    <xdr:to>
      <xdr:col>14</xdr:col>
      <xdr:colOff>6262791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1" y="3952875"/>
          <a:ext cx="5929415" cy="1800000"/>
        </a:xfrm>
        <a:prstGeom prst="rect">
          <a:avLst/>
        </a:prstGeom>
      </xdr:spPr>
    </xdr:pic>
    <xdr:clientData/>
  </xdr:twoCellAnchor>
  <xdr:twoCellAnchor>
    <xdr:from>
      <xdr:col>14</xdr:col>
      <xdr:colOff>304800</xdr:colOff>
      <xdr:row>21</xdr:row>
      <xdr:rowOff>114300</xdr:rowOff>
    </xdr:from>
    <xdr:to>
      <xdr:col>14</xdr:col>
      <xdr:colOff>628650</xdr:colOff>
      <xdr:row>23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89249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3781425</xdr:colOff>
      <xdr:row>25</xdr:row>
      <xdr:rowOff>228600</xdr:rowOff>
    </xdr:from>
    <xdr:to>
      <xdr:col>14</xdr:col>
      <xdr:colOff>4086225</xdr:colOff>
      <xdr:row>28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/>
      </xdr:nvSpPr>
      <xdr:spPr>
        <a:xfrm>
          <a:off x="12401550" y="5610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2609850</xdr:colOff>
      <xdr:row>23</xdr:row>
      <xdr:rowOff>200025</xdr:rowOff>
    </xdr:from>
    <xdr:to>
      <xdr:col>14</xdr:col>
      <xdr:colOff>2933700</xdr:colOff>
      <xdr:row>25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/>
      </xdr:nvSpPr>
      <xdr:spPr>
        <a:xfrm>
          <a:off x="11229975" y="51054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1304925</xdr:colOff>
      <xdr:row>21</xdr:row>
      <xdr:rowOff>123825</xdr:rowOff>
    </xdr:from>
    <xdr:to>
      <xdr:col>14</xdr:col>
      <xdr:colOff>1600200</xdr:colOff>
      <xdr:row>23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/>
      </xdr:nvSpPr>
      <xdr:spPr>
        <a:xfrm>
          <a:off x="9925050" y="4552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819150</xdr:colOff>
      <xdr:row>25</xdr:row>
      <xdr:rowOff>219075</xdr:rowOff>
    </xdr:from>
    <xdr:to>
      <xdr:col>14</xdr:col>
      <xdr:colOff>1143000</xdr:colOff>
      <xdr:row>28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/>
      </xdr:nvSpPr>
      <xdr:spPr>
        <a:xfrm>
          <a:off x="9439275" y="5600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5981699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/>
        <a:stretch/>
      </xdr:blipFill>
      <xdr:spPr>
        <a:xfrm>
          <a:off x="8705849" y="952500"/>
          <a:ext cx="5895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371483</xdr:colOff>
      <xdr:row>19</xdr:row>
      <xdr:rowOff>0</xdr:rowOff>
    </xdr:from>
    <xdr:to>
      <xdr:col>13</xdr:col>
      <xdr:colOff>6243143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8" y="3952875"/>
          <a:ext cx="5871660" cy="180000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21</xdr:row>
      <xdr:rowOff>123825</xdr:rowOff>
    </xdr:from>
    <xdr:to>
      <xdr:col>13</xdr:col>
      <xdr:colOff>666750</xdr:colOff>
      <xdr:row>23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8963025" y="4552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3819525</xdr:colOff>
      <xdr:row>26</xdr:row>
      <xdr:rowOff>0</xdr:rowOff>
    </xdr:from>
    <xdr:to>
      <xdr:col>13</xdr:col>
      <xdr:colOff>4124325</xdr:colOff>
      <xdr:row>28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SpPr txBox="1"/>
      </xdr:nvSpPr>
      <xdr:spPr>
        <a:xfrm>
          <a:off x="12439650" y="5619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857250</xdr:colOff>
      <xdr:row>25</xdr:row>
      <xdr:rowOff>228600</xdr:rowOff>
    </xdr:from>
    <xdr:to>
      <xdr:col>13</xdr:col>
      <xdr:colOff>1181100</xdr:colOff>
      <xdr:row>28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 txBox="1"/>
      </xdr:nvSpPr>
      <xdr:spPr>
        <a:xfrm>
          <a:off x="9477375" y="5610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1409700</xdr:colOff>
      <xdr:row>21</xdr:row>
      <xdr:rowOff>114300</xdr:rowOff>
    </xdr:from>
    <xdr:to>
      <xdr:col>13</xdr:col>
      <xdr:colOff>1733550</xdr:colOff>
      <xdr:row>23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 txBox="1"/>
      </xdr:nvSpPr>
      <xdr:spPr>
        <a:xfrm>
          <a:off x="100298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0</xdr:rowOff>
    </xdr:from>
    <xdr:to>
      <xdr:col>13</xdr:col>
      <xdr:colOff>4943475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2"/>
        <a:stretch/>
      </xdr:blipFill>
      <xdr:spPr>
        <a:xfrm>
          <a:off x="7362825" y="95250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1266825</xdr:colOff>
      <xdr:row>17</xdr:row>
      <xdr:rowOff>219075</xdr:rowOff>
    </xdr:from>
    <xdr:to>
      <xdr:col>13</xdr:col>
      <xdr:colOff>3540125</xdr:colOff>
      <xdr:row>29</xdr:row>
      <xdr:rowOff>41275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981450"/>
          <a:ext cx="2273300" cy="2679700"/>
        </a:xfrm>
        <a:prstGeom prst="rect">
          <a:avLst/>
        </a:prstGeom>
      </xdr:spPr>
    </xdr:pic>
    <xdr:clientData/>
  </xdr:twoCellAnchor>
  <xdr:twoCellAnchor>
    <xdr:from>
      <xdr:col>13</xdr:col>
      <xdr:colOff>3390900</xdr:colOff>
      <xdr:row>19</xdr:row>
      <xdr:rowOff>85725</xdr:rowOff>
    </xdr:from>
    <xdr:to>
      <xdr:col>13</xdr:col>
      <xdr:colOff>3714750</xdr:colOff>
      <xdr:row>21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 txBox="1"/>
      </xdr:nvSpPr>
      <xdr:spPr>
        <a:xfrm>
          <a:off x="11344275" y="4324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2152650</xdr:colOff>
      <xdr:row>21</xdr:row>
      <xdr:rowOff>190500</xdr:rowOff>
    </xdr:from>
    <xdr:to>
      <xdr:col>13</xdr:col>
      <xdr:colOff>2457450</xdr:colOff>
      <xdr:row>23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 txBox="1"/>
      </xdr:nvSpPr>
      <xdr:spPr>
        <a:xfrm>
          <a:off x="10106025" y="4905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2266950</xdr:colOff>
      <xdr:row>18</xdr:row>
      <xdr:rowOff>57150</xdr:rowOff>
    </xdr:from>
    <xdr:to>
      <xdr:col>13</xdr:col>
      <xdr:colOff>2590800</xdr:colOff>
      <xdr:row>20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 txBox="1"/>
      </xdr:nvSpPr>
      <xdr:spPr>
        <a:xfrm>
          <a:off x="1022032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3400425</xdr:colOff>
      <xdr:row>26</xdr:row>
      <xdr:rowOff>133350</xdr:rowOff>
    </xdr:from>
    <xdr:to>
      <xdr:col>13</xdr:col>
      <xdr:colOff>3724275</xdr:colOff>
      <xdr:row>28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 txBox="1"/>
      </xdr:nvSpPr>
      <xdr:spPr>
        <a:xfrm>
          <a:off x="11353800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15</xdr:col>
      <xdr:colOff>0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8048625" y="952500"/>
          <a:ext cx="4667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1524000</xdr:colOff>
      <xdr:row>20</xdr:row>
      <xdr:rowOff>171450</xdr:rowOff>
    </xdr:from>
    <xdr:to>
      <xdr:col>14</xdr:col>
      <xdr:colOff>3797300</xdr:colOff>
      <xdr:row>32</xdr:row>
      <xdr:rowOff>225425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81450"/>
          <a:ext cx="2273300" cy="2768600"/>
        </a:xfrm>
        <a:prstGeom prst="rect">
          <a:avLst/>
        </a:prstGeom>
      </xdr:spPr>
    </xdr:pic>
    <xdr:clientData/>
  </xdr:twoCellAnchor>
  <xdr:twoCellAnchor>
    <xdr:from>
      <xdr:col>14</xdr:col>
      <xdr:colOff>3648075</xdr:colOff>
      <xdr:row>22</xdr:row>
      <xdr:rowOff>28575</xdr:rowOff>
    </xdr:from>
    <xdr:to>
      <xdr:col>14</xdr:col>
      <xdr:colOff>3971925</xdr:colOff>
      <xdr:row>24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16014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2419350</xdr:colOff>
      <xdr:row>26</xdr:row>
      <xdr:rowOff>142875</xdr:rowOff>
    </xdr:from>
    <xdr:to>
      <xdr:col>14</xdr:col>
      <xdr:colOff>2724150</xdr:colOff>
      <xdr:row>28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 txBox="1"/>
      </xdr:nvSpPr>
      <xdr:spPr>
        <a:xfrm>
          <a:off x="10372725" y="5238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21</xdr:row>
      <xdr:rowOff>0</xdr:rowOff>
    </xdr:from>
    <xdr:to>
      <xdr:col>14</xdr:col>
      <xdr:colOff>2847975</xdr:colOff>
      <xdr:row>23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 txBox="1"/>
      </xdr:nvSpPr>
      <xdr:spPr>
        <a:xfrm>
          <a:off x="10477500" y="4048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30</xdr:row>
      <xdr:rowOff>114300</xdr:rowOff>
    </xdr:from>
    <xdr:to>
      <xdr:col>14</xdr:col>
      <xdr:colOff>3981450</xdr:colOff>
      <xdr:row>32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 txBox="1"/>
      </xdr:nvSpPr>
      <xdr:spPr>
        <a:xfrm>
          <a:off x="11610975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24</xdr:row>
      <xdr:rowOff>123825</xdr:rowOff>
    </xdr:from>
    <xdr:to>
      <xdr:col>14</xdr:col>
      <xdr:colOff>2733675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SpPr txBox="1"/>
      </xdr:nvSpPr>
      <xdr:spPr>
        <a:xfrm>
          <a:off x="103822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3600450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"/>
        <a:stretch/>
      </xdr:blipFill>
      <xdr:spPr>
        <a:xfrm>
          <a:off x="7362825" y="952500"/>
          <a:ext cx="3524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4324350</xdr:colOff>
      <xdr:row>3</xdr:row>
      <xdr:rowOff>57150</xdr:rowOff>
    </xdr:from>
    <xdr:to>
      <xdr:col>11</xdr:col>
      <xdr:colOff>5962650</xdr:colOff>
      <xdr:row>17</xdr:row>
      <xdr:rowOff>66675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0975" y="1009650"/>
          <a:ext cx="1638300" cy="3200400"/>
        </a:xfrm>
        <a:prstGeom prst="rect">
          <a:avLst/>
        </a:prstGeom>
      </xdr:spPr>
    </xdr:pic>
    <xdr:clientData/>
  </xdr:twoCellAnchor>
  <xdr:twoCellAnchor>
    <xdr:from>
      <xdr:col>11</xdr:col>
      <xdr:colOff>4886325</xdr:colOff>
      <xdr:row>12</xdr:row>
      <xdr:rowOff>123825</xdr:rowOff>
    </xdr:from>
    <xdr:to>
      <xdr:col>11</xdr:col>
      <xdr:colOff>5191125</xdr:colOff>
      <xdr:row>14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12172950" y="3076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13</xdr:row>
      <xdr:rowOff>95250</xdr:rowOff>
    </xdr:from>
    <xdr:to>
      <xdr:col>11</xdr:col>
      <xdr:colOff>5876925</xdr:colOff>
      <xdr:row>15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2839700" y="3286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5524500</xdr:colOff>
      <xdr:row>9</xdr:row>
      <xdr:rowOff>95250</xdr:rowOff>
    </xdr:from>
    <xdr:to>
      <xdr:col>11</xdr:col>
      <xdr:colOff>5848350</xdr:colOff>
      <xdr:row>11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SpPr txBox="1"/>
      </xdr:nvSpPr>
      <xdr:spPr>
        <a:xfrm>
          <a:off x="12811125" y="2333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1007760</xdr:colOff>
      <xdr:row>1</xdr:row>
      <xdr:rowOff>243840</xdr:rowOff>
    </xdr:from>
    <xdr:to>
      <xdr:col>11</xdr:col>
      <xdr:colOff>3665686</xdr:colOff>
      <xdr:row>11</xdr:row>
      <xdr:rowOff>41880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"/>
        <a:stretch/>
      </xdr:blipFill>
      <xdr:spPr>
        <a:xfrm>
          <a:off x="8521080" y="434340"/>
          <a:ext cx="2657926" cy="176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4543425</xdr:colOff>
      <xdr:row>2</xdr:row>
      <xdr:rowOff>247650</xdr:rowOff>
    </xdr:from>
    <xdr:to>
      <xdr:col>11</xdr:col>
      <xdr:colOff>5876925</xdr:colOff>
      <xdr:row>21</xdr:row>
      <xdr:rowOff>92710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050" y="914400"/>
          <a:ext cx="1333500" cy="3403600"/>
        </a:xfrm>
        <a:prstGeom prst="rect">
          <a:avLst/>
        </a:prstGeom>
      </xdr:spPr>
    </xdr:pic>
    <xdr:clientData/>
  </xdr:twoCellAnchor>
  <xdr:twoCellAnchor>
    <xdr:from>
      <xdr:col>11</xdr:col>
      <xdr:colOff>5015865</xdr:colOff>
      <xdr:row>20</xdr:row>
      <xdr:rowOff>148590</xdr:rowOff>
    </xdr:from>
    <xdr:to>
      <xdr:col>11</xdr:col>
      <xdr:colOff>5320665</xdr:colOff>
      <xdr:row>22</xdr:row>
      <xdr:rowOff>174080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SpPr txBox="1"/>
      </xdr:nvSpPr>
      <xdr:spPr>
        <a:xfrm>
          <a:off x="12529185" y="4088130"/>
          <a:ext cx="30480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5353050</xdr:colOff>
      <xdr:row>2</xdr:row>
      <xdr:rowOff>200025</xdr:rowOff>
    </xdr:from>
    <xdr:to>
      <xdr:col>11</xdr:col>
      <xdr:colOff>5676900</xdr:colOff>
      <xdr:row>11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SpPr txBox="1"/>
      </xdr:nvSpPr>
      <xdr:spPr>
        <a:xfrm>
          <a:off x="12639675" y="866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5728335</xdr:colOff>
      <xdr:row>18</xdr:row>
      <xdr:rowOff>99060</xdr:rowOff>
    </xdr:from>
    <xdr:to>
      <xdr:col>11</xdr:col>
      <xdr:colOff>6052185</xdr:colOff>
      <xdr:row>20</xdr:row>
      <xdr:rowOff>124550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 txBox="1"/>
      </xdr:nvSpPr>
      <xdr:spPr>
        <a:xfrm>
          <a:off x="13241655" y="3566160"/>
          <a:ext cx="32385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175260</xdr:colOff>
      <xdr:row>12</xdr:row>
      <xdr:rowOff>38100</xdr:rowOff>
    </xdr:from>
    <xdr:to>
      <xdr:col>11</xdr:col>
      <xdr:colOff>4085940</xdr:colOff>
      <xdr:row>24</xdr:row>
      <xdr:rowOff>102360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580" y="2430780"/>
          <a:ext cx="3910680" cy="25560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11</xdr:col>
      <xdr:colOff>4200525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"/>
        <a:stretch/>
      </xdr:blipFill>
      <xdr:spPr>
        <a:xfrm>
          <a:off x="8705850" y="952500"/>
          <a:ext cx="41148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4524375</xdr:colOff>
      <xdr:row>3</xdr:row>
      <xdr:rowOff>28575</xdr:rowOff>
    </xdr:from>
    <xdr:to>
      <xdr:col>11</xdr:col>
      <xdr:colOff>5921375</xdr:colOff>
      <xdr:row>18</xdr:row>
      <xdr:rowOff>174625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0" y="981075"/>
          <a:ext cx="1397000" cy="2717800"/>
        </a:xfrm>
        <a:prstGeom prst="rect">
          <a:avLst/>
        </a:prstGeom>
      </xdr:spPr>
    </xdr:pic>
    <xdr:clientData/>
  </xdr:twoCellAnchor>
  <xdr:twoCellAnchor>
    <xdr:from>
      <xdr:col>11</xdr:col>
      <xdr:colOff>4924425</xdr:colOff>
      <xdr:row>18</xdr:row>
      <xdr:rowOff>9525</xdr:rowOff>
    </xdr:from>
    <xdr:to>
      <xdr:col>11</xdr:col>
      <xdr:colOff>5229225</xdr:colOff>
      <xdr:row>20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SpPr txBox="1"/>
      </xdr:nvSpPr>
      <xdr:spPr>
        <a:xfrm>
          <a:off x="12306300" y="3533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5572125</xdr:colOff>
      <xdr:row>3</xdr:row>
      <xdr:rowOff>85725</xdr:rowOff>
    </xdr:from>
    <xdr:to>
      <xdr:col>11</xdr:col>
      <xdr:colOff>5895975</xdr:colOff>
      <xdr:row>5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 txBox="1"/>
      </xdr:nvSpPr>
      <xdr:spPr>
        <a:xfrm>
          <a:off x="12954000" y="103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16</xdr:row>
      <xdr:rowOff>57150</xdr:rowOff>
    </xdr:from>
    <xdr:to>
      <xdr:col>11</xdr:col>
      <xdr:colOff>5876925</xdr:colOff>
      <xdr:row>17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 txBox="1"/>
      </xdr:nvSpPr>
      <xdr:spPr>
        <a:xfrm>
          <a:off x="12934950" y="3009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3428999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"/>
        <a:stretch/>
      </xdr:blipFill>
      <xdr:spPr>
        <a:xfrm>
          <a:off x="8020049" y="952500"/>
          <a:ext cx="3362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190533</xdr:colOff>
      <xdr:row>20</xdr:row>
      <xdr:rowOff>133350</xdr:rowOff>
    </xdr:from>
    <xdr:to>
      <xdr:col>12</xdr:col>
      <xdr:colOff>4755644</xdr:colOff>
      <xdr:row>33</xdr:row>
      <xdr:rowOff>111216</xdr:rowOff>
    </xdr:to>
    <xdr:grpSp>
      <xdr:nvGrpSpPr>
        <xdr:cNvPr id="10" name="Группа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GrpSpPr/>
      </xdr:nvGrpSpPr>
      <xdr:grpSpPr>
        <a:xfrm>
          <a:off x="8143908" y="3943350"/>
          <a:ext cx="4565111" cy="2930616"/>
          <a:chOff x="8143908" y="3943350"/>
          <a:chExt cx="4565111" cy="2930616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2E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43908" y="3943350"/>
            <a:ext cx="4565111" cy="2916000"/>
          </a:xfrm>
          <a:prstGeom prst="rect">
            <a:avLst/>
          </a:prstGeom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 txBox="1"/>
        </xdr:nvSpPr>
        <xdr:spPr>
          <a:xfrm>
            <a:off x="10887075" y="44958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 txBox="1"/>
        </xdr:nvSpPr>
        <xdr:spPr>
          <a:xfrm>
            <a:off x="10049352" y="4086226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SpPr txBox="1"/>
        </xdr:nvSpPr>
        <xdr:spPr>
          <a:xfrm>
            <a:off x="10096977" y="5753101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E00-000008000000}"/>
              </a:ext>
            </a:extLst>
          </xdr:cNvPr>
          <xdr:cNvSpPr txBox="1"/>
        </xdr:nvSpPr>
        <xdr:spPr>
          <a:xfrm>
            <a:off x="8515827" y="6372226"/>
            <a:ext cx="36112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E00-000009000000}"/>
              </a:ext>
            </a:extLst>
          </xdr:cNvPr>
          <xdr:cNvSpPr txBox="1"/>
        </xdr:nvSpPr>
        <xdr:spPr>
          <a:xfrm>
            <a:off x="8696802" y="3990976"/>
            <a:ext cx="40049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3486149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9" r="1"/>
        <a:stretch/>
      </xdr:blipFill>
      <xdr:spPr>
        <a:xfrm>
          <a:off x="8039099" y="952500"/>
          <a:ext cx="3400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600076</xdr:colOff>
      <xdr:row>21</xdr:row>
      <xdr:rowOff>114300</xdr:rowOff>
    </xdr:from>
    <xdr:to>
      <xdr:col>13</xdr:col>
      <xdr:colOff>4772200</xdr:colOff>
      <xdr:row>32</xdr:row>
      <xdr:rowOff>49800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1" y="4162425"/>
          <a:ext cx="4172124" cy="2412000"/>
        </a:xfrm>
        <a:prstGeom prst="rect">
          <a:avLst/>
        </a:prstGeom>
      </xdr:spPr>
    </xdr:pic>
    <xdr:clientData/>
  </xdr:twoCellAnchor>
  <xdr:twoCellAnchor>
    <xdr:from>
      <xdr:col>13</xdr:col>
      <xdr:colOff>3314223</xdr:colOff>
      <xdr:row>27</xdr:row>
      <xdr:rowOff>57149</xdr:rowOff>
    </xdr:from>
    <xdr:to>
      <xdr:col>13</xdr:col>
      <xdr:colOff>3717410</xdr:colOff>
      <xdr:row>29</xdr:row>
      <xdr:rowOff>82639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SpPr txBox="1"/>
      </xdr:nvSpPr>
      <xdr:spPr>
        <a:xfrm>
          <a:off x="11934348" y="5391149"/>
          <a:ext cx="403187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2333625</xdr:colOff>
      <xdr:row>22</xdr:row>
      <xdr:rowOff>95250</xdr:rowOff>
    </xdr:from>
    <xdr:to>
      <xdr:col>13</xdr:col>
      <xdr:colOff>2716807</xdr:colOff>
      <xdr:row>24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SpPr txBox="1"/>
      </xdr:nvSpPr>
      <xdr:spPr>
        <a:xfrm>
          <a:off x="10953750" y="4381500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2324100</xdr:colOff>
      <xdr:row>28</xdr:row>
      <xdr:rowOff>228600</xdr:rowOff>
    </xdr:from>
    <xdr:to>
      <xdr:col>13</xdr:col>
      <xdr:colOff>2707282</xdr:colOff>
      <xdr:row>31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 txBox="1"/>
      </xdr:nvSpPr>
      <xdr:spPr>
        <a:xfrm>
          <a:off x="10944225" y="5800725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971550</xdr:colOff>
      <xdr:row>31</xdr:row>
      <xdr:rowOff>152400</xdr:rowOff>
    </xdr:from>
    <xdr:to>
      <xdr:col>13</xdr:col>
      <xdr:colOff>1332675</xdr:colOff>
      <xdr:row>33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 txBox="1"/>
      </xdr:nvSpPr>
      <xdr:spPr>
        <a:xfrm>
          <a:off x="9591675" y="6438900"/>
          <a:ext cx="3611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1104900</xdr:colOff>
      <xdr:row>21</xdr:row>
      <xdr:rowOff>95250</xdr:rowOff>
    </xdr:from>
    <xdr:to>
      <xdr:col>13</xdr:col>
      <xdr:colOff>1505394</xdr:colOff>
      <xdr:row>23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SpPr txBox="1"/>
      </xdr:nvSpPr>
      <xdr:spPr>
        <a:xfrm>
          <a:off x="9725025" y="4143375"/>
          <a:ext cx="40049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4171949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5"/>
        <a:stretch/>
      </xdr:blipFill>
      <xdr:spPr>
        <a:xfrm>
          <a:off x="7372349" y="952500"/>
          <a:ext cx="40862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5086350</xdr:colOff>
      <xdr:row>25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3952875"/>
          <a:ext cx="5086350" cy="2047875"/>
        </a:xfrm>
        <a:prstGeom prst="rect">
          <a:avLst/>
        </a:prstGeom>
      </xdr:spPr>
    </xdr:pic>
    <xdr:clientData/>
  </xdr:twoCellAnchor>
  <xdr:twoCellAnchor>
    <xdr:from>
      <xdr:col>12</xdr:col>
      <xdr:colOff>2581275</xdr:colOff>
      <xdr:row>22</xdr:row>
      <xdr:rowOff>209550</xdr:rowOff>
    </xdr:from>
    <xdr:to>
      <xdr:col>12</xdr:col>
      <xdr:colOff>2886075</xdr:colOff>
      <xdr:row>24</xdr:row>
      <xdr:rowOff>235040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10534650" y="53530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361950</xdr:colOff>
      <xdr:row>22</xdr:row>
      <xdr:rowOff>19050</xdr:rowOff>
    </xdr:from>
    <xdr:to>
      <xdr:col>12</xdr:col>
      <xdr:colOff>685800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SpPr txBox="1"/>
      </xdr:nvSpPr>
      <xdr:spPr>
        <a:xfrm>
          <a:off x="8315325" y="5162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3876675</xdr:colOff>
      <xdr:row>18</xdr:row>
      <xdr:rowOff>228600</xdr:rowOff>
    </xdr:from>
    <xdr:to>
      <xdr:col>12</xdr:col>
      <xdr:colOff>4200525</xdr:colOff>
      <xdr:row>21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SpPr txBox="1"/>
      </xdr:nvSpPr>
      <xdr:spPr>
        <a:xfrm>
          <a:off x="1183005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4105275</xdr:colOff>
      <xdr:row>22</xdr:row>
      <xdr:rowOff>200025</xdr:rowOff>
    </xdr:from>
    <xdr:to>
      <xdr:col>12</xdr:col>
      <xdr:colOff>4410075</xdr:colOff>
      <xdr:row>24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 txBox="1"/>
      </xdr:nvSpPr>
      <xdr:spPr>
        <a:xfrm>
          <a:off x="12058650" y="53435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628650</xdr:colOff>
      <xdr:row>25</xdr:row>
      <xdr:rowOff>9525</xdr:rowOff>
    </xdr:from>
    <xdr:to>
      <xdr:col>12</xdr:col>
      <xdr:colOff>933450</xdr:colOff>
      <xdr:row>27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 txBox="1"/>
      </xdr:nvSpPr>
      <xdr:spPr>
        <a:xfrm>
          <a:off x="8582025" y="5867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619125</xdr:colOff>
      <xdr:row>8</xdr:row>
      <xdr:rowOff>466725</xdr:rowOff>
    </xdr:from>
    <xdr:to>
      <xdr:col>2</xdr:col>
      <xdr:colOff>4678845</xdr:colOff>
      <xdr:row>10</xdr:row>
      <xdr:rowOff>829725</xdr:rowOff>
    </xdr:to>
    <xdr:pic>
      <xdr:nvPicPr>
        <xdr:cNvPr id="44" name="Рисунок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7419975"/>
          <a:ext cx="405972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8</xdr:row>
      <xdr:rowOff>485775</xdr:rowOff>
    </xdr:from>
    <xdr:to>
      <xdr:col>1</xdr:col>
      <xdr:colOff>4708020</xdr:colOff>
      <xdr:row>10</xdr:row>
      <xdr:rowOff>848775</xdr:rowOff>
    </xdr:to>
    <xdr:pic>
      <xdr:nvPicPr>
        <xdr:cNvPr id="43" name="Рисунок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7439025"/>
          <a:ext cx="398412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5</xdr:row>
      <xdr:rowOff>561975</xdr:rowOff>
    </xdr:from>
    <xdr:to>
      <xdr:col>2</xdr:col>
      <xdr:colOff>4583775</xdr:colOff>
      <xdr:row>7</xdr:row>
      <xdr:rowOff>780975</xdr:rowOff>
    </xdr:to>
    <xdr:pic>
      <xdr:nvPicPr>
        <xdr:cNvPr id="41" name="Рисунок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4657725"/>
          <a:ext cx="371700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5</xdr:row>
      <xdr:rowOff>485775</xdr:rowOff>
    </xdr:from>
    <xdr:to>
      <xdr:col>1</xdr:col>
      <xdr:colOff>4521480</xdr:colOff>
      <xdr:row>7</xdr:row>
      <xdr:rowOff>776775</xdr:rowOff>
    </xdr:to>
    <xdr:pic>
      <xdr:nvPicPr>
        <xdr:cNvPr id="40" name="Рисунок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4581525"/>
          <a:ext cx="383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2</xdr:row>
      <xdr:rowOff>714375</xdr:rowOff>
    </xdr:from>
    <xdr:to>
      <xdr:col>3</xdr:col>
      <xdr:colOff>4407825</xdr:colOff>
      <xdr:row>4</xdr:row>
      <xdr:rowOff>753375</xdr:rowOff>
    </xdr:to>
    <xdr:pic>
      <xdr:nvPicPr>
        <xdr:cNvPr id="39" name="Рисунок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1952625"/>
          <a:ext cx="336960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</xdr:row>
      <xdr:rowOff>676275</xdr:rowOff>
    </xdr:from>
    <xdr:to>
      <xdr:col>2</xdr:col>
      <xdr:colOff>4370715</xdr:colOff>
      <xdr:row>4</xdr:row>
      <xdr:rowOff>895275</xdr:rowOff>
    </xdr:to>
    <xdr:pic>
      <xdr:nvPicPr>
        <xdr:cNvPr id="38" name="Рисунок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1914525"/>
          <a:ext cx="331344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2</xdr:row>
      <xdr:rowOff>552450</xdr:rowOff>
    </xdr:from>
    <xdr:to>
      <xdr:col>1</xdr:col>
      <xdr:colOff>4482450</xdr:colOff>
      <xdr:row>4</xdr:row>
      <xdr:rowOff>914400</xdr:rowOff>
    </xdr:to>
    <xdr:pic>
      <xdr:nvPicPr>
        <xdr:cNvPr id="37" name="Рисунок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21"/>
        <a:stretch/>
      </xdr:blipFill>
      <xdr:spPr>
        <a:xfrm>
          <a:off x="1028700" y="1790700"/>
          <a:ext cx="3549000" cy="2266950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5</xdr:row>
      <xdr:rowOff>476250</xdr:rowOff>
    </xdr:from>
    <xdr:to>
      <xdr:col>3</xdr:col>
      <xdr:colOff>4598010</xdr:colOff>
      <xdr:row>7</xdr:row>
      <xdr:rowOff>875250</xdr:rowOff>
    </xdr:to>
    <xdr:pic>
      <xdr:nvPicPr>
        <xdr:cNvPr id="42" name="Рисунок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4572000"/>
          <a:ext cx="3816960" cy="2304000"/>
        </a:xfrm>
        <a:prstGeom prst="rect">
          <a:avLst/>
        </a:prstGeom>
      </xdr:spPr>
    </xdr:pic>
    <xdr:clientData/>
  </xdr:twoCellAnchor>
  <xdr:oneCellAnchor>
    <xdr:from>
      <xdr:col>3</xdr:col>
      <xdr:colOff>1257300</xdr:colOff>
      <xdr:row>8</xdr:row>
      <xdr:rowOff>762000</xdr:rowOff>
    </xdr:from>
    <xdr:ext cx="2894760" cy="1836000"/>
    <xdr:pic>
      <xdr:nvPicPr>
        <xdr:cNvPr id="65" name="Рисунок 6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3430250"/>
          <a:ext cx="2894760" cy="1836000"/>
        </a:xfrm>
        <a:prstGeom prst="rect">
          <a:avLst/>
        </a:prstGeom>
      </xdr:spPr>
    </xdr:pic>
    <xdr:clientData/>
  </xdr:oneCellAnchor>
  <xdr:oneCellAnchor>
    <xdr:from>
      <xdr:col>1</xdr:col>
      <xdr:colOff>1152525</xdr:colOff>
      <xdr:row>11</xdr:row>
      <xdr:rowOff>695325</xdr:rowOff>
    </xdr:from>
    <xdr:ext cx="3194280" cy="2052000"/>
    <xdr:pic>
      <xdr:nvPicPr>
        <xdr:cNvPr id="67" name="Рисунок 6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5" y="13363575"/>
          <a:ext cx="3194280" cy="2052000"/>
        </a:xfrm>
        <a:prstGeom prst="rect">
          <a:avLst/>
        </a:prstGeom>
      </xdr:spPr>
    </xdr:pic>
    <xdr:clientData/>
  </xdr:oneCellAnchor>
  <xdr:oneCellAnchor>
    <xdr:from>
      <xdr:col>2</xdr:col>
      <xdr:colOff>933450</xdr:colOff>
      <xdr:row>11</xdr:row>
      <xdr:rowOff>628650</xdr:rowOff>
    </xdr:from>
    <xdr:ext cx="3447360" cy="1944000"/>
    <xdr:pic>
      <xdr:nvPicPr>
        <xdr:cNvPr id="69" name="Рисунок 6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6154400"/>
          <a:ext cx="3447360" cy="1944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11</xdr:row>
      <xdr:rowOff>428625</xdr:rowOff>
    </xdr:from>
    <xdr:ext cx="4626720" cy="2268000"/>
    <xdr:pic>
      <xdr:nvPicPr>
        <xdr:cNvPr id="70" name="Рисунок 6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5954375"/>
          <a:ext cx="4626720" cy="2268000"/>
        </a:xfrm>
        <a:prstGeom prst="rect">
          <a:avLst/>
        </a:prstGeom>
      </xdr:spPr>
    </xdr:pic>
    <xdr:clientData/>
  </xdr:oneCellAnchor>
  <xdr:oneCellAnchor>
    <xdr:from>
      <xdr:col>1</xdr:col>
      <xdr:colOff>561975</xdr:colOff>
      <xdr:row>14</xdr:row>
      <xdr:rowOff>523875</xdr:rowOff>
    </xdr:from>
    <xdr:ext cx="4185600" cy="2304000"/>
    <xdr:pic>
      <xdr:nvPicPr>
        <xdr:cNvPr id="73" name="Рисунок 7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049625"/>
          <a:ext cx="4185600" cy="2304000"/>
        </a:xfrm>
        <a:prstGeom prst="rect">
          <a:avLst/>
        </a:prstGeom>
      </xdr:spPr>
    </xdr:pic>
    <xdr:clientData/>
  </xdr:oneCellAnchor>
  <xdr:oneCellAnchor>
    <xdr:from>
      <xdr:col>2</xdr:col>
      <xdr:colOff>838200</xdr:colOff>
      <xdr:row>14</xdr:row>
      <xdr:rowOff>638175</xdr:rowOff>
    </xdr:from>
    <xdr:ext cx="3642240" cy="2016000"/>
    <xdr:pic>
      <xdr:nvPicPr>
        <xdr:cNvPr id="75" name="Рисунок 7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9021425"/>
          <a:ext cx="3642240" cy="2016000"/>
        </a:xfrm>
        <a:prstGeom prst="rect">
          <a:avLst/>
        </a:prstGeom>
      </xdr:spPr>
    </xdr:pic>
    <xdr:clientData/>
  </xdr:oneCellAnchor>
  <xdr:oneCellAnchor>
    <xdr:from>
      <xdr:col>3</xdr:col>
      <xdr:colOff>847725</xdr:colOff>
      <xdr:row>14</xdr:row>
      <xdr:rowOff>552450</xdr:rowOff>
    </xdr:from>
    <xdr:ext cx="3731160" cy="2124000"/>
    <xdr:pic>
      <xdr:nvPicPr>
        <xdr:cNvPr id="77" name="Рисунок 76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18935700"/>
          <a:ext cx="3731160" cy="2124000"/>
        </a:xfrm>
        <a:prstGeom prst="rect">
          <a:avLst/>
        </a:prstGeom>
      </xdr:spPr>
    </xdr:pic>
    <xdr:clientData/>
  </xdr:oneCellAnchor>
  <xdr:oneCellAnchor>
    <xdr:from>
      <xdr:col>1</xdr:col>
      <xdr:colOff>619125</xdr:colOff>
      <xdr:row>17</xdr:row>
      <xdr:rowOff>361950</xdr:rowOff>
    </xdr:from>
    <xdr:ext cx="3999240" cy="2484000"/>
    <xdr:pic>
      <xdr:nvPicPr>
        <xdr:cNvPr id="78" name="Рисунок 7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1602700"/>
          <a:ext cx="3999240" cy="2484000"/>
        </a:xfrm>
        <a:prstGeom prst="rect">
          <a:avLst/>
        </a:prstGeom>
      </xdr:spPr>
    </xdr:pic>
    <xdr:clientData/>
  </xdr:oneCellAnchor>
  <xdr:oneCellAnchor>
    <xdr:from>
      <xdr:col>2</xdr:col>
      <xdr:colOff>704850</xdr:colOff>
      <xdr:row>17</xdr:row>
      <xdr:rowOff>495300</xdr:rowOff>
    </xdr:from>
    <xdr:ext cx="3859200" cy="2160000"/>
    <xdr:pic>
      <xdr:nvPicPr>
        <xdr:cNvPr id="80" name="Рисунок 79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24593550"/>
          <a:ext cx="3859200" cy="2160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17</xdr:row>
      <xdr:rowOff>304800</xdr:rowOff>
    </xdr:from>
    <xdr:ext cx="4484400" cy="2533650"/>
    <xdr:pic>
      <xdr:nvPicPr>
        <xdr:cNvPr id="82" name="Рисунок 8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93"/>
        <a:stretch/>
      </xdr:blipFill>
      <xdr:spPr>
        <a:xfrm>
          <a:off x="11896725" y="24403050"/>
          <a:ext cx="4484400" cy="2533650"/>
        </a:xfrm>
        <a:prstGeom prst="rect">
          <a:avLst/>
        </a:prstGeom>
      </xdr:spPr>
    </xdr:pic>
    <xdr:clientData/>
  </xdr:oneCellAnchor>
  <xdr:twoCellAnchor editAs="oneCell">
    <xdr:from>
      <xdr:col>1</xdr:col>
      <xdr:colOff>4476751</xdr:colOff>
      <xdr:row>4</xdr:row>
      <xdr:rowOff>23814</xdr:rowOff>
    </xdr:from>
    <xdr:to>
      <xdr:col>1</xdr:col>
      <xdr:colOff>5695951</xdr:colOff>
      <xdr:row>4</xdr:row>
      <xdr:rowOff>928689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23816</xdr:rowOff>
    </xdr:from>
    <xdr:to>
      <xdr:col>2</xdr:col>
      <xdr:colOff>5695951</xdr:colOff>
      <xdr:row>4</xdr:row>
      <xdr:rowOff>928691</xdr:rowOff>
    </xdr:to>
    <xdr:pic>
      <xdr:nvPicPr>
        <xdr:cNvPr id="86" name="Рисунок 8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23814</xdr:rowOff>
    </xdr:from>
    <xdr:to>
      <xdr:col>3</xdr:col>
      <xdr:colOff>5695950</xdr:colOff>
      <xdr:row>4</xdr:row>
      <xdr:rowOff>928689</xdr:rowOff>
    </xdr:to>
    <xdr:pic>
      <xdr:nvPicPr>
        <xdr:cNvPr id="87" name="Рисунок 8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23814</xdr:rowOff>
    </xdr:from>
    <xdr:to>
      <xdr:col>1</xdr:col>
      <xdr:colOff>5695955</xdr:colOff>
      <xdr:row>7</xdr:row>
      <xdr:rowOff>928689</xdr:rowOff>
    </xdr:to>
    <xdr:pic>
      <xdr:nvPicPr>
        <xdr:cNvPr id="88" name="Рисунок 8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23816</xdr:rowOff>
    </xdr:from>
    <xdr:to>
      <xdr:col>2</xdr:col>
      <xdr:colOff>5695955</xdr:colOff>
      <xdr:row>7</xdr:row>
      <xdr:rowOff>928691</xdr:rowOff>
    </xdr:to>
    <xdr:pic>
      <xdr:nvPicPr>
        <xdr:cNvPr id="89" name="Рисунок 8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23814</xdr:rowOff>
    </xdr:from>
    <xdr:to>
      <xdr:col>3</xdr:col>
      <xdr:colOff>5695954</xdr:colOff>
      <xdr:row>7</xdr:row>
      <xdr:rowOff>928689</xdr:rowOff>
    </xdr:to>
    <xdr:pic>
      <xdr:nvPicPr>
        <xdr:cNvPr id="90" name="Рисунок 8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23812</xdr:rowOff>
    </xdr:from>
    <xdr:to>
      <xdr:col>1</xdr:col>
      <xdr:colOff>5695952</xdr:colOff>
      <xdr:row>10</xdr:row>
      <xdr:rowOff>928687</xdr:rowOff>
    </xdr:to>
    <xdr:pic>
      <xdr:nvPicPr>
        <xdr:cNvPr id="91" name="Рисунок 9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23814</xdr:rowOff>
    </xdr:from>
    <xdr:to>
      <xdr:col>2</xdr:col>
      <xdr:colOff>5695952</xdr:colOff>
      <xdr:row>10</xdr:row>
      <xdr:rowOff>928689</xdr:rowOff>
    </xdr:to>
    <xdr:pic>
      <xdr:nvPicPr>
        <xdr:cNvPr id="92" name="Рисунок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23812</xdr:rowOff>
    </xdr:from>
    <xdr:to>
      <xdr:col>3</xdr:col>
      <xdr:colOff>5695951</xdr:colOff>
      <xdr:row>10</xdr:row>
      <xdr:rowOff>928687</xdr:rowOff>
    </xdr:to>
    <xdr:pic>
      <xdr:nvPicPr>
        <xdr:cNvPr id="93" name="Рисунок 9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20</xdr:row>
      <xdr:rowOff>59532</xdr:rowOff>
    </xdr:from>
    <xdr:to>
      <xdr:col>1</xdr:col>
      <xdr:colOff>5695952</xdr:colOff>
      <xdr:row>20</xdr:row>
      <xdr:rowOff>59532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20</xdr:row>
      <xdr:rowOff>59532</xdr:rowOff>
    </xdr:from>
    <xdr:to>
      <xdr:col>2</xdr:col>
      <xdr:colOff>5695952</xdr:colOff>
      <xdr:row>20</xdr:row>
      <xdr:rowOff>59532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20</xdr:row>
      <xdr:rowOff>59532</xdr:rowOff>
    </xdr:from>
    <xdr:to>
      <xdr:col>3</xdr:col>
      <xdr:colOff>5695951</xdr:colOff>
      <xdr:row>20</xdr:row>
      <xdr:rowOff>59532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20</xdr:row>
      <xdr:rowOff>59532</xdr:rowOff>
    </xdr:from>
    <xdr:to>
      <xdr:col>1</xdr:col>
      <xdr:colOff>5695955</xdr:colOff>
      <xdr:row>20</xdr:row>
      <xdr:rowOff>59532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20</xdr:row>
      <xdr:rowOff>59532</xdr:rowOff>
    </xdr:from>
    <xdr:to>
      <xdr:col>2</xdr:col>
      <xdr:colOff>5695955</xdr:colOff>
      <xdr:row>20</xdr:row>
      <xdr:rowOff>59532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20</xdr:row>
      <xdr:rowOff>59532</xdr:rowOff>
    </xdr:from>
    <xdr:to>
      <xdr:col>3</xdr:col>
      <xdr:colOff>5695954</xdr:colOff>
      <xdr:row>20</xdr:row>
      <xdr:rowOff>59532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23811</xdr:rowOff>
    </xdr:from>
    <xdr:to>
      <xdr:col>1</xdr:col>
      <xdr:colOff>5695950</xdr:colOff>
      <xdr:row>13</xdr:row>
      <xdr:rowOff>928686</xdr:rowOff>
    </xdr:to>
    <xdr:pic>
      <xdr:nvPicPr>
        <xdr:cNvPr id="100" name="Рисунок 9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23813</xdr:rowOff>
    </xdr:from>
    <xdr:to>
      <xdr:col>2</xdr:col>
      <xdr:colOff>5695950</xdr:colOff>
      <xdr:row>13</xdr:row>
      <xdr:rowOff>928688</xdr:rowOff>
    </xdr:to>
    <xdr:pic>
      <xdr:nvPicPr>
        <xdr:cNvPr id="101" name="Рисунок 10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13</xdr:row>
      <xdr:rowOff>23811</xdr:rowOff>
    </xdr:from>
    <xdr:to>
      <xdr:col>3</xdr:col>
      <xdr:colOff>5695949</xdr:colOff>
      <xdr:row>13</xdr:row>
      <xdr:rowOff>928686</xdr:rowOff>
    </xdr:to>
    <xdr:pic>
      <xdr:nvPicPr>
        <xdr:cNvPr id="102" name="Рисунок 10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16</xdr:row>
      <xdr:rowOff>23811</xdr:rowOff>
    </xdr:from>
    <xdr:to>
      <xdr:col>1</xdr:col>
      <xdr:colOff>5695954</xdr:colOff>
      <xdr:row>16</xdr:row>
      <xdr:rowOff>928686</xdr:rowOff>
    </xdr:to>
    <xdr:pic>
      <xdr:nvPicPr>
        <xdr:cNvPr id="103" name="Рисунок 10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16</xdr:row>
      <xdr:rowOff>23813</xdr:rowOff>
    </xdr:from>
    <xdr:to>
      <xdr:col>2</xdr:col>
      <xdr:colOff>5695954</xdr:colOff>
      <xdr:row>16</xdr:row>
      <xdr:rowOff>928688</xdr:rowOff>
    </xdr:to>
    <xdr:pic>
      <xdr:nvPicPr>
        <xdr:cNvPr id="104" name="Рисунок 10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16</xdr:row>
      <xdr:rowOff>23811</xdr:rowOff>
    </xdr:from>
    <xdr:to>
      <xdr:col>3</xdr:col>
      <xdr:colOff>5695953</xdr:colOff>
      <xdr:row>16</xdr:row>
      <xdr:rowOff>928686</xdr:rowOff>
    </xdr:to>
    <xdr:pic>
      <xdr:nvPicPr>
        <xdr:cNvPr id="105" name="Рисунок 10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19</xdr:row>
      <xdr:rowOff>23809</xdr:rowOff>
    </xdr:from>
    <xdr:to>
      <xdr:col>1</xdr:col>
      <xdr:colOff>5695951</xdr:colOff>
      <xdr:row>19</xdr:row>
      <xdr:rowOff>928684</xdr:rowOff>
    </xdr:to>
    <xdr:pic>
      <xdr:nvPicPr>
        <xdr:cNvPr id="106" name="Рисунок 10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19</xdr:row>
      <xdr:rowOff>23811</xdr:rowOff>
    </xdr:from>
    <xdr:to>
      <xdr:col>2</xdr:col>
      <xdr:colOff>5695951</xdr:colOff>
      <xdr:row>19</xdr:row>
      <xdr:rowOff>928686</xdr:rowOff>
    </xdr:to>
    <xdr:pic>
      <xdr:nvPicPr>
        <xdr:cNvPr id="107" name="Рисунок 10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23809</xdr:rowOff>
    </xdr:from>
    <xdr:to>
      <xdr:col>3</xdr:col>
      <xdr:colOff>5695950</xdr:colOff>
      <xdr:row>19</xdr:row>
      <xdr:rowOff>928684</xdr:rowOff>
    </xdr:to>
    <xdr:pic>
      <xdr:nvPicPr>
        <xdr:cNvPr id="108" name="Рисунок 107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21</xdr:row>
      <xdr:rowOff>0</xdr:rowOff>
    </xdr:from>
    <xdr:to>
      <xdr:col>1</xdr:col>
      <xdr:colOff>5695951</xdr:colOff>
      <xdr:row>21</xdr:row>
      <xdr:rowOff>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21</xdr:row>
      <xdr:rowOff>0</xdr:rowOff>
    </xdr:from>
    <xdr:to>
      <xdr:col>2</xdr:col>
      <xdr:colOff>5695951</xdr:colOff>
      <xdr:row>21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21</xdr:row>
      <xdr:rowOff>0</xdr:rowOff>
    </xdr:from>
    <xdr:to>
      <xdr:col>3</xdr:col>
      <xdr:colOff>5695950</xdr:colOff>
      <xdr:row>21</xdr:row>
      <xdr:rowOff>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21</xdr:row>
      <xdr:rowOff>0</xdr:rowOff>
    </xdr:from>
    <xdr:to>
      <xdr:col>1</xdr:col>
      <xdr:colOff>5695954</xdr:colOff>
      <xdr:row>21</xdr:row>
      <xdr:rowOff>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21</xdr:row>
      <xdr:rowOff>0</xdr:rowOff>
    </xdr:from>
    <xdr:to>
      <xdr:col>2</xdr:col>
      <xdr:colOff>5695954</xdr:colOff>
      <xdr:row>21</xdr:row>
      <xdr:rowOff>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21</xdr:row>
      <xdr:rowOff>0</xdr:rowOff>
    </xdr:from>
    <xdr:to>
      <xdr:col>3</xdr:col>
      <xdr:colOff>5695953</xdr:colOff>
      <xdr:row>21</xdr:row>
      <xdr:rowOff>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8478500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1" name="Рисунок 120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2" name="Рисунок 121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7" name="Рисунок 12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0" name="Рисунок 12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18</xdr:row>
      <xdr:rowOff>200025</xdr:rowOff>
    </xdr:from>
    <xdr:to>
      <xdr:col>12</xdr:col>
      <xdr:colOff>5143500</xdr:colOff>
      <xdr:row>27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4010025"/>
          <a:ext cx="5086350" cy="211455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4257675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3"/>
        <a:stretch/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4191000</xdr:colOff>
      <xdr:row>25</xdr:row>
      <xdr:rowOff>47625</xdr:rowOff>
    </xdr:from>
    <xdr:to>
      <xdr:col>12</xdr:col>
      <xdr:colOff>4495800</xdr:colOff>
      <xdr:row>27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 txBox="1"/>
      </xdr:nvSpPr>
      <xdr:spPr>
        <a:xfrm>
          <a:off x="12144375" y="5524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390525</xdr:colOff>
      <xdr:row>24</xdr:row>
      <xdr:rowOff>66675</xdr:rowOff>
    </xdr:from>
    <xdr:to>
      <xdr:col>12</xdr:col>
      <xdr:colOff>714375</xdr:colOff>
      <xdr:row>26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 txBox="1"/>
      </xdr:nvSpPr>
      <xdr:spPr>
        <a:xfrm>
          <a:off x="8343900" y="5305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3962400</xdr:colOff>
      <xdr:row>21</xdr:row>
      <xdr:rowOff>66675</xdr:rowOff>
    </xdr:from>
    <xdr:to>
      <xdr:col>12</xdr:col>
      <xdr:colOff>4286250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 txBox="1"/>
      </xdr:nvSpPr>
      <xdr:spPr>
        <a:xfrm>
          <a:off x="11915775" y="4591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2609850</xdr:colOff>
      <xdr:row>25</xdr:row>
      <xdr:rowOff>57150</xdr:rowOff>
    </xdr:from>
    <xdr:to>
      <xdr:col>12</xdr:col>
      <xdr:colOff>2914650</xdr:colOff>
      <xdr:row>27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 txBox="1"/>
      </xdr:nvSpPr>
      <xdr:spPr>
        <a:xfrm>
          <a:off x="10563225" y="5534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676275</xdr:colOff>
      <xdr:row>27</xdr:row>
      <xdr:rowOff>0</xdr:rowOff>
    </xdr:from>
    <xdr:to>
      <xdr:col>12</xdr:col>
      <xdr:colOff>981075</xdr:colOff>
      <xdr:row>29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SpPr txBox="1"/>
      </xdr:nvSpPr>
      <xdr:spPr>
        <a:xfrm>
          <a:off x="8629650" y="5953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0</xdr:rowOff>
    </xdr:from>
    <xdr:to>
      <xdr:col>14</xdr:col>
      <xdr:colOff>3790950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"/>
        <a:stretch/>
      </xdr:blipFill>
      <xdr:spPr>
        <a:xfrm>
          <a:off x="7362825" y="952500"/>
          <a:ext cx="3714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17</xdr:row>
      <xdr:rowOff>28575</xdr:rowOff>
    </xdr:from>
    <xdr:to>
      <xdr:col>14</xdr:col>
      <xdr:colOff>6562725</xdr:colOff>
      <xdr:row>30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3981450"/>
          <a:ext cx="6534150" cy="3171825"/>
        </a:xfrm>
        <a:prstGeom prst="rect">
          <a:avLst/>
        </a:prstGeom>
      </xdr:spPr>
    </xdr:pic>
    <xdr:clientData/>
  </xdr:twoCellAnchor>
  <xdr:twoCellAnchor>
    <xdr:from>
      <xdr:col>14</xdr:col>
      <xdr:colOff>5314950</xdr:colOff>
      <xdr:row>23</xdr:row>
      <xdr:rowOff>57150</xdr:rowOff>
    </xdr:from>
    <xdr:to>
      <xdr:col>14</xdr:col>
      <xdr:colOff>5619750</xdr:colOff>
      <xdr:row>25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12601575" y="5438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342900</xdr:colOff>
      <xdr:row>25</xdr:row>
      <xdr:rowOff>228600</xdr:rowOff>
    </xdr:from>
    <xdr:to>
      <xdr:col>14</xdr:col>
      <xdr:colOff>666750</xdr:colOff>
      <xdr:row>28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7629525" y="6086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4429125</xdr:colOff>
      <xdr:row>18</xdr:row>
      <xdr:rowOff>85725</xdr:rowOff>
    </xdr:from>
    <xdr:to>
      <xdr:col>14</xdr:col>
      <xdr:colOff>4752975</xdr:colOff>
      <xdr:row>20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 txBox="1"/>
      </xdr:nvSpPr>
      <xdr:spPr>
        <a:xfrm>
          <a:off x="11715750" y="4276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1933575</xdr:colOff>
      <xdr:row>23</xdr:row>
      <xdr:rowOff>76200</xdr:rowOff>
    </xdr:from>
    <xdr:to>
      <xdr:col>14</xdr:col>
      <xdr:colOff>2238375</xdr:colOff>
      <xdr:row>25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 txBox="1"/>
      </xdr:nvSpPr>
      <xdr:spPr>
        <a:xfrm>
          <a:off x="92202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276225</xdr:colOff>
      <xdr:row>29</xdr:row>
      <xdr:rowOff>200025</xdr:rowOff>
    </xdr:from>
    <xdr:to>
      <xdr:col>14</xdr:col>
      <xdr:colOff>581025</xdr:colOff>
      <xdr:row>31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 txBox="1"/>
      </xdr:nvSpPr>
      <xdr:spPr>
        <a:xfrm>
          <a:off x="7562850" y="701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20</xdr:row>
      <xdr:rowOff>190500</xdr:rowOff>
    </xdr:from>
    <xdr:to>
      <xdr:col>14</xdr:col>
      <xdr:colOff>3962400</xdr:colOff>
      <xdr:row>22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 txBox="1"/>
      </xdr:nvSpPr>
      <xdr:spPr>
        <a:xfrm>
          <a:off x="10944225" y="4857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66674</xdr:colOff>
      <xdr:row>3</xdr:row>
      <xdr:rowOff>0</xdr:rowOff>
    </xdr:from>
    <xdr:to>
      <xdr:col>13</xdr:col>
      <xdr:colOff>3333749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7353299" y="952500"/>
          <a:ext cx="32670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85727</xdr:colOff>
      <xdr:row>17</xdr:row>
      <xdr:rowOff>0</xdr:rowOff>
    </xdr:from>
    <xdr:to>
      <xdr:col>13</xdr:col>
      <xdr:colOff>5134410</xdr:colOff>
      <xdr:row>29</xdr:row>
      <xdr:rowOff>130500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2" y="3952875"/>
          <a:ext cx="5048683" cy="2988000"/>
        </a:xfrm>
        <a:prstGeom prst="rect">
          <a:avLst/>
        </a:prstGeom>
      </xdr:spPr>
    </xdr:pic>
    <xdr:clientData/>
  </xdr:twoCellAnchor>
  <xdr:twoCellAnchor>
    <xdr:from>
      <xdr:col>13</xdr:col>
      <xdr:colOff>4143375</xdr:colOff>
      <xdr:row>23</xdr:row>
      <xdr:rowOff>161925</xdr:rowOff>
    </xdr:from>
    <xdr:to>
      <xdr:col>13</xdr:col>
      <xdr:colOff>4448175</xdr:colOff>
      <xdr:row>25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11430000" y="554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25</xdr:row>
      <xdr:rowOff>209550</xdr:rowOff>
    </xdr:from>
    <xdr:to>
      <xdr:col>13</xdr:col>
      <xdr:colOff>600075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75628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3571875</xdr:colOff>
      <xdr:row>19</xdr:row>
      <xdr:rowOff>76200</xdr:rowOff>
    </xdr:from>
    <xdr:to>
      <xdr:col>13</xdr:col>
      <xdr:colOff>3895725</xdr:colOff>
      <xdr:row>21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10858500" y="4505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1514475</xdr:colOff>
      <xdr:row>23</xdr:row>
      <xdr:rowOff>190500</xdr:rowOff>
    </xdr:from>
    <xdr:to>
      <xdr:col>13</xdr:col>
      <xdr:colOff>1819275</xdr:colOff>
      <xdr:row>25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8801100" y="5572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247650</xdr:colOff>
      <xdr:row>29</xdr:row>
      <xdr:rowOff>0</xdr:rowOff>
    </xdr:from>
    <xdr:to>
      <xdr:col>13</xdr:col>
      <xdr:colOff>552450</xdr:colOff>
      <xdr:row>31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7534275" y="6810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22</xdr:row>
      <xdr:rowOff>0</xdr:rowOff>
    </xdr:from>
    <xdr:to>
      <xdr:col>13</xdr:col>
      <xdr:colOff>3171825</xdr:colOff>
      <xdr:row>24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SpPr txBox="1"/>
      </xdr:nvSpPr>
      <xdr:spPr>
        <a:xfrm>
          <a:off x="101536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3</xdr:row>
      <xdr:rowOff>0</xdr:rowOff>
    </xdr:from>
    <xdr:to>
      <xdr:col>13</xdr:col>
      <xdr:colOff>3543300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"/>
        <a:stretch/>
      </xdr:blipFill>
      <xdr:spPr>
        <a:xfrm>
          <a:off x="7381875" y="952500"/>
          <a:ext cx="34480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16</xdr:row>
      <xdr:rowOff>209550</xdr:rowOff>
    </xdr:from>
    <xdr:to>
      <xdr:col>13</xdr:col>
      <xdr:colOff>5240065</xdr:colOff>
      <xdr:row>30</xdr:row>
      <xdr:rowOff>7800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3924300"/>
          <a:ext cx="5135290" cy="3132000"/>
        </a:xfrm>
        <a:prstGeom prst="rect">
          <a:avLst/>
        </a:prstGeom>
      </xdr:spPr>
    </xdr:pic>
    <xdr:clientData/>
  </xdr:twoCellAnchor>
  <xdr:twoCellAnchor>
    <xdr:from>
      <xdr:col>13</xdr:col>
      <xdr:colOff>4257675</xdr:colOff>
      <xdr:row>24</xdr:row>
      <xdr:rowOff>57150</xdr:rowOff>
    </xdr:from>
    <xdr:to>
      <xdr:col>13</xdr:col>
      <xdr:colOff>4562475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11544300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304800</xdr:colOff>
      <xdr:row>26</xdr:row>
      <xdr:rowOff>85725</xdr:rowOff>
    </xdr:from>
    <xdr:to>
      <xdr:col>13</xdr:col>
      <xdr:colOff>628650</xdr:colOff>
      <xdr:row>28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7591425" y="6181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3629025</xdr:colOff>
      <xdr:row>19</xdr:row>
      <xdr:rowOff>142875</xdr:rowOff>
    </xdr:from>
    <xdr:to>
      <xdr:col>13</xdr:col>
      <xdr:colOff>3952875</xdr:colOff>
      <xdr:row>21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10915650" y="457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1619250</xdr:colOff>
      <xdr:row>24</xdr:row>
      <xdr:rowOff>19050</xdr:rowOff>
    </xdr:from>
    <xdr:to>
      <xdr:col>13</xdr:col>
      <xdr:colOff>1924050</xdr:colOff>
      <xdr:row>26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 txBox="1"/>
      </xdr:nvSpPr>
      <xdr:spPr>
        <a:xfrm>
          <a:off x="8905875" y="5638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29</xdr:row>
      <xdr:rowOff>114300</xdr:rowOff>
    </xdr:from>
    <xdr:to>
      <xdr:col>13</xdr:col>
      <xdr:colOff>581025</xdr:colOff>
      <xdr:row>31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 txBox="1"/>
      </xdr:nvSpPr>
      <xdr:spPr>
        <a:xfrm>
          <a:off x="7562850" y="6924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2952750</xdr:colOff>
      <xdr:row>22</xdr:row>
      <xdr:rowOff>76200</xdr:rowOff>
    </xdr:from>
    <xdr:to>
      <xdr:col>13</xdr:col>
      <xdr:colOff>3257550</xdr:colOff>
      <xdr:row>24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SpPr txBox="1"/>
      </xdr:nvSpPr>
      <xdr:spPr>
        <a:xfrm>
          <a:off x="10239375" y="5219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3209925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7"/>
        <a:stretch/>
      </xdr:blipFill>
      <xdr:spPr>
        <a:xfrm>
          <a:off x="8020050" y="952500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3476625</xdr:colOff>
      <xdr:row>3</xdr:row>
      <xdr:rowOff>95250</xdr:rowOff>
    </xdr:from>
    <xdr:to>
      <xdr:col>12</xdr:col>
      <xdr:colOff>5514399</xdr:colOff>
      <xdr:row>31</xdr:row>
      <xdr:rowOff>125250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1047750"/>
          <a:ext cx="2037774" cy="5364000"/>
        </a:xfrm>
        <a:prstGeom prst="rect">
          <a:avLst/>
        </a:prstGeom>
      </xdr:spPr>
    </xdr:pic>
    <xdr:clientData/>
  </xdr:twoCellAnchor>
  <xdr:twoCellAnchor>
    <xdr:from>
      <xdr:col>12</xdr:col>
      <xdr:colOff>5362575</xdr:colOff>
      <xdr:row>26</xdr:row>
      <xdr:rowOff>19050</xdr:rowOff>
    </xdr:from>
    <xdr:to>
      <xdr:col>12</xdr:col>
      <xdr:colOff>5667375</xdr:colOff>
      <xdr:row>28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12649200" y="5114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3914775</xdr:colOff>
      <xdr:row>22</xdr:row>
      <xdr:rowOff>180975</xdr:rowOff>
    </xdr:from>
    <xdr:to>
      <xdr:col>12</xdr:col>
      <xdr:colOff>4238625</xdr:colOff>
      <xdr:row>24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11201400" y="4467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5381625</xdr:colOff>
      <xdr:row>16</xdr:row>
      <xdr:rowOff>0</xdr:rowOff>
    </xdr:from>
    <xdr:to>
      <xdr:col>12</xdr:col>
      <xdr:colOff>5705475</xdr:colOff>
      <xdr:row>18</xdr:row>
      <xdr:rowOff>168365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 txBox="1"/>
      </xdr:nvSpPr>
      <xdr:spPr>
        <a:xfrm>
          <a:off x="12668250" y="2905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4286250</xdr:colOff>
      <xdr:row>30</xdr:row>
      <xdr:rowOff>219075</xdr:rowOff>
    </xdr:from>
    <xdr:to>
      <xdr:col>12</xdr:col>
      <xdr:colOff>4591050</xdr:colOff>
      <xdr:row>33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 txBox="1"/>
      </xdr:nvSpPr>
      <xdr:spPr>
        <a:xfrm>
          <a:off x="11572875" y="62674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3590925</xdr:colOff>
      <xdr:row>26</xdr:row>
      <xdr:rowOff>47625</xdr:rowOff>
    </xdr:from>
    <xdr:to>
      <xdr:col>12</xdr:col>
      <xdr:colOff>3895725</xdr:colOff>
      <xdr:row>28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 txBox="1"/>
      </xdr:nvSpPr>
      <xdr:spPr>
        <a:xfrm>
          <a:off x="108775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3381375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4" r="-1"/>
        <a:stretch/>
      </xdr:blipFill>
      <xdr:spPr>
        <a:xfrm>
          <a:off x="8696325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4248150</xdr:colOff>
      <xdr:row>3</xdr:row>
      <xdr:rowOff>57150</xdr:rowOff>
    </xdr:from>
    <xdr:to>
      <xdr:col>13</xdr:col>
      <xdr:colOff>6116385</xdr:colOff>
      <xdr:row>30</xdr:row>
      <xdr:rowOff>167400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1009650"/>
          <a:ext cx="1868235" cy="4968000"/>
        </a:xfrm>
        <a:prstGeom prst="rect">
          <a:avLst/>
        </a:prstGeom>
      </xdr:spPr>
    </xdr:pic>
    <xdr:clientData/>
  </xdr:twoCellAnchor>
  <xdr:twoCellAnchor>
    <xdr:from>
      <xdr:col>13</xdr:col>
      <xdr:colOff>5972175</xdr:colOff>
      <xdr:row>25</xdr:row>
      <xdr:rowOff>142875</xdr:rowOff>
    </xdr:from>
    <xdr:to>
      <xdr:col>13</xdr:col>
      <xdr:colOff>6276975</xdr:colOff>
      <xdr:row>27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139255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4619625</xdr:colOff>
      <xdr:row>22</xdr:row>
      <xdr:rowOff>361950</xdr:rowOff>
    </xdr:from>
    <xdr:to>
      <xdr:col>13</xdr:col>
      <xdr:colOff>4943475</xdr:colOff>
      <xdr:row>25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12573000" y="4171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6000750</xdr:colOff>
      <xdr:row>12</xdr:row>
      <xdr:rowOff>66675</xdr:rowOff>
    </xdr:from>
    <xdr:to>
      <xdr:col>13</xdr:col>
      <xdr:colOff>6324600</xdr:colOff>
      <xdr:row>16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13954125" y="249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4972050</xdr:colOff>
      <xdr:row>30</xdr:row>
      <xdr:rowOff>47625</xdr:rowOff>
    </xdr:from>
    <xdr:to>
      <xdr:col>13</xdr:col>
      <xdr:colOff>5276850</xdr:colOff>
      <xdr:row>32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12925425" y="58578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4343400</xdr:colOff>
      <xdr:row>25</xdr:row>
      <xdr:rowOff>200025</xdr:rowOff>
    </xdr:from>
    <xdr:to>
      <xdr:col>13</xdr:col>
      <xdr:colOff>4648200</xdr:colOff>
      <xdr:row>27</xdr:row>
      <xdr:rowOff>225515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 txBox="1"/>
      </xdr:nvSpPr>
      <xdr:spPr>
        <a:xfrm>
          <a:off x="12296775" y="4819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85724</xdr:colOff>
      <xdr:row>3</xdr:row>
      <xdr:rowOff>0</xdr:rowOff>
    </xdr:from>
    <xdr:to>
      <xdr:col>11</xdr:col>
      <xdr:colOff>4571999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"/>
        <a:stretch/>
      </xdr:blipFill>
      <xdr:spPr>
        <a:xfrm>
          <a:off x="7372349" y="952500"/>
          <a:ext cx="44862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5038725</xdr:colOff>
      <xdr:row>5</xdr:row>
      <xdr:rowOff>123825</xdr:rowOff>
    </xdr:from>
    <xdr:to>
      <xdr:col>11</xdr:col>
      <xdr:colOff>7115175</xdr:colOff>
      <xdr:row>20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457325"/>
          <a:ext cx="2076450" cy="3438525"/>
        </a:xfrm>
        <a:prstGeom prst="rect">
          <a:avLst/>
        </a:prstGeom>
      </xdr:spPr>
    </xdr:pic>
    <xdr:clientData/>
  </xdr:twoCellAnchor>
  <xdr:twoCellAnchor>
    <xdr:from>
      <xdr:col>11</xdr:col>
      <xdr:colOff>6972300</xdr:colOff>
      <xdr:row>15</xdr:row>
      <xdr:rowOff>114300</xdr:rowOff>
    </xdr:from>
    <xdr:to>
      <xdr:col>11</xdr:col>
      <xdr:colOff>7277100</xdr:colOff>
      <xdr:row>17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14258925" y="3590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5514975</xdr:colOff>
      <xdr:row>12</xdr:row>
      <xdr:rowOff>123825</xdr:rowOff>
    </xdr:from>
    <xdr:to>
      <xdr:col>11</xdr:col>
      <xdr:colOff>5838825</xdr:colOff>
      <xdr:row>14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12801600" y="2886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6991350</xdr:colOff>
      <xdr:row>9</xdr:row>
      <xdr:rowOff>28575</xdr:rowOff>
    </xdr:from>
    <xdr:to>
      <xdr:col>11</xdr:col>
      <xdr:colOff>7315200</xdr:colOff>
      <xdr:row>10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14277975" y="1981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5953125</xdr:colOff>
      <xdr:row>20</xdr:row>
      <xdr:rowOff>95250</xdr:rowOff>
    </xdr:from>
    <xdr:to>
      <xdr:col>11</xdr:col>
      <xdr:colOff>6257925</xdr:colOff>
      <xdr:row>22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132397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4629149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705849" y="952500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5191125</xdr:colOff>
      <xdr:row>3</xdr:row>
      <xdr:rowOff>76200</xdr:rowOff>
    </xdr:from>
    <xdr:to>
      <xdr:col>11</xdr:col>
      <xdr:colOff>7267575</xdr:colOff>
      <xdr:row>21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1028700"/>
          <a:ext cx="2076450" cy="3562350"/>
        </a:xfrm>
        <a:prstGeom prst="rect">
          <a:avLst/>
        </a:prstGeom>
      </xdr:spPr>
    </xdr:pic>
    <xdr:clientData/>
  </xdr:twoCellAnchor>
  <xdr:twoCellAnchor>
    <xdr:from>
      <xdr:col>11</xdr:col>
      <xdr:colOff>7143750</xdr:colOff>
      <xdr:row>15</xdr:row>
      <xdr:rowOff>142875</xdr:rowOff>
    </xdr:from>
    <xdr:to>
      <xdr:col>11</xdr:col>
      <xdr:colOff>7448550</xdr:colOff>
      <xdr:row>17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14430375" y="3238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5648325</xdr:colOff>
      <xdr:row>13</xdr:row>
      <xdr:rowOff>47625</xdr:rowOff>
    </xdr:from>
    <xdr:to>
      <xdr:col>11</xdr:col>
      <xdr:colOff>5972175</xdr:colOff>
      <xdr:row>14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12934950" y="2571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7134225</xdr:colOff>
      <xdr:row>7</xdr:row>
      <xdr:rowOff>19050</xdr:rowOff>
    </xdr:from>
    <xdr:to>
      <xdr:col>11</xdr:col>
      <xdr:colOff>7458075</xdr:colOff>
      <xdr:row>9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14420850" y="1638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6010275</xdr:colOff>
      <xdr:row>20</xdr:row>
      <xdr:rowOff>133350</xdr:rowOff>
    </xdr:from>
    <xdr:to>
      <xdr:col>11</xdr:col>
      <xdr:colOff>6315075</xdr:colOff>
      <xdr:row>22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13296900" y="4419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3390899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/>
        <a:stretch/>
      </xdr:blipFill>
      <xdr:spPr>
        <a:xfrm>
          <a:off x="7372349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3600450</xdr:colOff>
      <xdr:row>3</xdr:row>
      <xdr:rowOff>219075</xdr:rowOff>
    </xdr:from>
    <xdr:to>
      <xdr:col>12</xdr:col>
      <xdr:colOff>5276850</xdr:colOff>
      <xdr:row>24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171575"/>
          <a:ext cx="1676400" cy="4419600"/>
        </a:xfrm>
        <a:prstGeom prst="rect">
          <a:avLst/>
        </a:prstGeom>
      </xdr:spPr>
    </xdr:pic>
    <xdr:clientData/>
  </xdr:twoCellAnchor>
  <xdr:twoCellAnchor>
    <xdr:from>
      <xdr:col>12</xdr:col>
      <xdr:colOff>4238625</xdr:colOff>
      <xdr:row>24</xdr:row>
      <xdr:rowOff>28575</xdr:rowOff>
    </xdr:from>
    <xdr:to>
      <xdr:col>12</xdr:col>
      <xdr:colOff>4543425</xdr:colOff>
      <xdr:row>26</xdr:row>
      <xdr:rowOff>54065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121920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4038600</xdr:colOff>
      <xdr:row>19</xdr:row>
      <xdr:rowOff>123825</xdr:rowOff>
    </xdr:from>
    <xdr:to>
      <xdr:col>12</xdr:col>
      <xdr:colOff>4362450</xdr:colOff>
      <xdr:row>21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11991975" y="4362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14</xdr:row>
      <xdr:rowOff>85725</xdr:rowOff>
    </xdr:from>
    <xdr:to>
      <xdr:col>12</xdr:col>
      <xdr:colOff>5467350</xdr:colOff>
      <xdr:row>16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13096875" y="3133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21</xdr:row>
      <xdr:rowOff>171450</xdr:rowOff>
    </xdr:from>
    <xdr:to>
      <xdr:col>12</xdr:col>
      <xdr:colOff>5448300</xdr:colOff>
      <xdr:row>23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13096875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3543300</xdr:colOff>
      <xdr:row>21</xdr:row>
      <xdr:rowOff>180975</xdr:rowOff>
    </xdr:from>
    <xdr:to>
      <xdr:col>12</xdr:col>
      <xdr:colOff>3867150</xdr:colOff>
      <xdr:row>23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11496675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3457575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4"/>
        <a:stretch/>
      </xdr:blipFill>
      <xdr:spPr>
        <a:xfrm>
          <a:off x="8696325" y="952500"/>
          <a:ext cx="3381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3905250</xdr:colOff>
      <xdr:row>3</xdr:row>
      <xdr:rowOff>171450</xdr:rowOff>
    </xdr:from>
    <xdr:to>
      <xdr:col>13</xdr:col>
      <xdr:colOff>5486400</xdr:colOff>
      <xdr:row>25</xdr:row>
      <xdr:rowOff>76200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123950"/>
          <a:ext cx="1581150" cy="4429125"/>
        </a:xfrm>
        <a:prstGeom prst="rect">
          <a:avLst/>
        </a:prstGeom>
      </xdr:spPr>
    </xdr:pic>
    <xdr:clientData/>
  </xdr:twoCellAnchor>
  <xdr:twoCellAnchor>
    <xdr:from>
      <xdr:col>13</xdr:col>
      <xdr:colOff>4552950</xdr:colOff>
      <xdr:row>24</xdr:row>
      <xdr:rowOff>171450</xdr:rowOff>
    </xdr:from>
    <xdr:to>
      <xdr:col>13</xdr:col>
      <xdr:colOff>4857750</xdr:colOff>
      <xdr:row>26</xdr:row>
      <xdr:rowOff>196940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13173075" y="5410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3867150</xdr:colOff>
      <xdr:row>22</xdr:row>
      <xdr:rowOff>85725</xdr:rowOff>
    </xdr:from>
    <xdr:to>
      <xdr:col>13</xdr:col>
      <xdr:colOff>4191000</xdr:colOff>
      <xdr:row>24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124872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13</xdr:row>
      <xdr:rowOff>333375</xdr:rowOff>
    </xdr:from>
    <xdr:to>
      <xdr:col>13</xdr:col>
      <xdr:colOff>5686425</xdr:colOff>
      <xdr:row>16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13982700" y="2857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22</xdr:row>
      <xdr:rowOff>85725</xdr:rowOff>
    </xdr:from>
    <xdr:to>
      <xdr:col>13</xdr:col>
      <xdr:colOff>5667375</xdr:colOff>
      <xdr:row>24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13982700" y="4848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4352925</xdr:colOff>
      <xdr:row>20</xdr:row>
      <xdr:rowOff>28575</xdr:rowOff>
    </xdr:from>
    <xdr:to>
      <xdr:col>13</xdr:col>
      <xdr:colOff>4676775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129730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14</xdr:row>
      <xdr:rowOff>542925</xdr:rowOff>
    </xdr:from>
    <xdr:to>
      <xdr:col>3</xdr:col>
      <xdr:colOff>4546350</xdr:colOff>
      <xdr:row>16</xdr:row>
      <xdr:rowOff>797925</xdr:rowOff>
    </xdr:to>
    <xdr:pic>
      <xdr:nvPicPr>
        <xdr:cNvPr id="46" name="Рисунок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9600" y="13211175"/>
          <a:ext cx="4032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17</xdr:row>
      <xdr:rowOff>447675</xdr:rowOff>
    </xdr:from>
    <xdr:to>
      <xdr:col>1</xdr:col>
      <xdr:colOff>5092665</xdr:colOff>
      <xdr:row>19</xdr:row>
      <xdr:rowOff>666675</xdr:rowOff>
    </xdr:to>
    <xdr:pic>
      <xdr:nvPicPr>
        <xdr:cNvPr id="44" name="Рисунок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5973425"/>
          <a:ext cx="4587840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11</xdr:row>
      <xdr:rowOff>752475</xdr:rowOff>
    </xdr:from>
    <xdr:to>
      <xdr:col>2</xdr:col>
      <xdr:colOff>4274370</xdr:colOff>
      <xdr:row>13</xdr:row>
      <xdr:rowOff>683475</xdr:rowOff>
    </xdr:to>
    <xdr:pic>
      <xdr:nvPicPr>
        <xdr:cNvPr id="43" name="Рисунок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0563225"/>
          <a:ext cx="318852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17</xdr:row>
      <xdr:rowOff>285750</xdr:rowOff>
    </xdr:from>
    <xdr:to>
      <xdr:col>3</xdr:col>
      <xdr:colOff>4827735</xdr:colOff>
      <xdr:row>19</xdr:row>
      <xdr:rowOff>942975</xdr:rowOff>
    </xdr:to>
    <xdr:pic>
      <xdr:nvPicPr>
        <xdr:cNvPr id="42" name="Рисунок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49"/>
        <a:stretch/>
      </xdr:blipFill>
      <xdr:spPr>
        <a:xfrm>
          <a:off x="11782425" y="15811500"/>
          <a:ext cx="4570560" cy="256222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14</xdr:row>
      <xdr:rowOff>361950</xdr:rowOff>
    </xdr:from>
    <xdr:to>
      <xdr:col>1</xdr:col>
      <xdr:colOff>4762890</xdr:colOff>
      <xdr:row>16</xdr:row>
      <xdr:rowOff>904950</xdr:rowOff>
    </xdr:to>
    <xdr:pic>
      <xdr:nvPicPr>
        <xdr:cNvPr id="40" name="Рисунок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3030200"/>
          <a:ext cx="443904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8</xdr:row>
      <xdr:rowOff>742950</xdr:rowOff>
    </xdr:from>
    <xdr:to>
      <xdr:col>3</xdr:col>
      <xdr:colOff>4348875</xdr:colOff>
      <xdr:row>10</xdr:row>
      <xdr:rowOff>565950</xdr:rowOff>
    </xdr:to>
    <xdr:pic>
      <xdr:nvPicPr>
        <xdr:cNvPr id="37" name="Рисунок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7696200"/>
          <a:ext cx="3139200" cy="17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8</xdr:row>
      <xdr:rowOff>657225</xdr:rowOff>
    </xdr:from>
    <xdr:to>
      <xdr:col>2</xdr:col>
      <xdr:colOff>4461675</xdr:colOff>
      <xdr:row>10</xdr:row>
      <xdr:rowOff>624225</xdr:rowOff>
    </xdr:to>
    <xdr:pic>
      <xdr:nvPicPr>
        <xdr:cNvPr id="36" name="Рисунок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7610475"/>
          <a:ext cx="355680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8</xdr:row>
      <xdr:rowOff>695325</xdr:rowOff>
    </xdr:from>
    <xdr:to>
      <xdr:col>1</xdr:col>
      <xdr:colOff>4204755</xdr:colOff>
      <xdr:row>10</xdr:row>
      <xdr:rowOff>734325</xdr:rowOff>
    </xdr:to>
    <xdr:pic>
      <xdr:nvPicPr>
        <xdr:cNvPr id="35" name="Рисунок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7648575"/>
          <a:ext cx="3376080" cy="19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</xdr:row>
      <xdr:rowOff>333375</xdr:rowOff>
    </xdr:from>
    <xdr:to>
      <xdr:col>1</xdr:col>
      <xdr:colOff>5694255</xdr:colOff>
      <xdr:row>7</xdr:row>
      <xdr:rowOff>624375</xdr:rowOff>
    </xdr:to>
    <xdr:pic>
      <xdr:nvPicPr>
        <xdr:cNvPr id="32" name="Рисунок 3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429125"/>
          <a:ext cx="566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55598</xdr:colOff>
      <xdr:row>2</xdr:row>
      <xdr:rowOff>314325</xdr:rowOff>
    </xdr:from>
    <xdr:to>
      <xdr:col>3</xdr:col>
      <xdr:colOff>5667600</xdr:colOff>
      <xdr:row>4</xdr:row>
      <xdr:rowOff>605325</xdr:rowOff>
    </xdr:to>
    <xdr:pic>
      <xdr:nvPicPr>
        <xdr:cNvPr id="31" name="Рисунок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0848" y="1552575"/>
          <a:ext cx="5612002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</xdr:row>
      <xdr:rowOff>152400</xdr:rowOff>
    </xdr:from>
    <xdr:to>
      <xdr:col>2</xdr:col>
      <xdr:colOff>5612175</xdr:colOff>
      <xdr:row>4</xdr:row>
      <xdr:rowOff>875400</xdr:rowOff>
    </xdr:to>
    <xdr:pic>
      <xdr:nvPicPr>
        <xdr:cNvPr id="29" name="Рисунок 2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1390650"/>
          <a:ext cx="543120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180975</xdr:rowOff>
    </xdr:from>
    <xdr:to>
      <xdr:col>1</xdr:col>
      <xdr:colOff>5666280</xdr:colOff>
      <xdr:row>4</xdr:row>
      <xdr:rowOff>867975</xdr:rowOff>
    </xdr:to>
    <xdr:pic>
      <xdr:nvPicPr>
        <xdr:cNvPr id="28" name="Рисунок 2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19225"/>
          <a:ext cx="559008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5</xdr:row>
      <xdr:rowOff>485775</xdr:rowOff>
    </xdr:from>
    <xdr:to>
      <xdr:col>2</xdr:col>
      <xdr:colOff>4174260</xdr:colOff>
      <xdr:row>7</xdr:row>
      <xdr:rowOff>668775</xdr:rowOff>
    </xdr:to>
    <xdr:pic>
      <xdr:nvPicPr>
        <xdr:cNvPr id="33" name="Рисунок 3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4581525"/>
          <a:ext cx="306936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5</xdr:row>
      <xdr:rowOff>714375</xdr:rowOff>
    </xdr:from>
    <xdr:to>
      <xdr:col>3</xdr:col>
      <xdr:colOff>4320705</xdr:colOff>
      <xdr:row>7</xdr:row>
      <xdr:rowOff>645375</xdr:rowOff>
    </xdr:to>
    <xdr:pic>
      <xdr:nvPicPr>
        <xdr:cNvPr id="34" name="Рисунок 3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48101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1390650</xdr:colOff>
      <xdr:row>11</xdr:row>
      <xdr:rowOff>790575</xdr:rowOff>
    </xdr:from>
    <xdr:to>
      <xdr:col>3</xdr:col>
      <xdr:colOff>4137330</xdr:colOff>
      <xdr:row>13</xdr:row>
      <xdr:rowOff>577575</xdr:rowOff>
    </xdr:to>
    <xdr:pic>
      <xdr:nvPicPr>
        <xdr:cNvPr id="38" name="Рисунок 3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5900" y="10601325"/>
          <a:ext cx="2746680" cy="16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4</xdr:row>
      <xdr:rowOff>23812</xdr:rowOff>
    </xdr:from>
    <xdr:to>
      <xdr:col>1</xdr:col>
      <xdr:colOff>5695951</xdr:colOff>
      <xdr:row>4</xdr:row>
      <xdr:rowOff>928687</xdr:rowOff>
    </xdr:to>
    <xdr:pic>
      <xdr:nvPicPr>
        <xdr:cNvPr id="48" name="Рисунок 4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23814</xdr:rowOff>
    </xdr:from>
    <xdr:to>
      <xdr:col>2</xdr:col>
      <xdr:colOff>5695951</xdr:colOff>
      <xdr:row>4</xdr:row>
      <xdr:rowOff>928689</xdr:rowOff>
    </xdr:to>
    <xdr:pic>
      <xdr:nvPicPr>
        <xdr:cNvPr id="49" name="Рисунок 4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23812</xdr:rowOff>
    </xdr:from>
    <xdr:to>
      <xdr:col>3</xdr:col>
      <xdr:colOff>5695950</xdr:colOff>
      <xdr:row>4</xdr:row>
      <xdr:rowOff>928687</xdr:rowOff>
    </xdr:to>
    <xdr:pic>
      <xdr:nvPicPr>
        <xdr:cNvPr id="50" name="Рисунок 4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23812</xdr:rowOff>
    </xdr:from>
    <xdr:to>
      <xdr:col>1</xdr:col>
      <xdr:colOff>5695955</xdr:colOff>
      <xdr:row>7</xdr:row>
      <xdr:rowOff>928687</xdr:rowOff>
    </xdr:to>
    <xdr:pic>
      <xdr:nvPicPr>
        <xdr:cNvPr id="51" name="Рисунок 5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23814</xdr:rowOff>
    </xdr:from>
    <xdr:to>
      <xdr:col>2</xdr:col>
      <xdr:colOff>5695955</xdr:colOff>
      <xdr:row>7</xdr:row>
      <xdr:rowOff>928689</xdr:rowOff>
    </xdr:to>
    <xdr:pic>
      <xdr:nvPicPr>
        <xdr:cNvPr id="52" name="Рисунок 5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23812</xdr:rowOff>
    </xdr:from>
    <xdr:to>
      <xdr:col>3</xdr:col>
      <xdr:colOff>5695954</xdr:colOff>
      <xdr:row>7</xdr:row>
      <xdr:rowOff>928687</xdr:rowOff>
    </xdr:to>
    <xdr:pic>
      <xdr:nvPicPr>
        <xdr:cNvPr id="53" name="Рисунок 5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23810</xdr:rowOff>
    </xdr:from>
    <xdr:to>
      <xdr:col>1</xdr:col>
      <xdr:colOff>5695952</xdr:colOff>
      <xdr:row>10</xdr:row>
      <xdr:rowOff>928685</xdr:rowOff>
    </xdr:to>
    <xdr:pic>
      <xdr:nvPicPr>
        <xdr:cNvPr id="54" name="Рисунок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23812</xdr:rowOff>
    </xdr:from>
    <xdr:to>
      <xdr:col>2</xdr:col>
      <xdr:colOff>5695952</xdr:colOff>
      <xdr:row>10</xdr:row>
      <xdr:rowOff>928687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23810</xdr:rowOff>
    </xdr:from>
    <xdr:to>
      <xdr:col>3</xdr:col>
      <xdr:colOff>5695951</xdr:colOff>
      <xdr:row>10</xdr:row>
      <xdr:rowOff>928685</xdr:rowOff>
    </xdr:to>
    <xdr:pic>
      <xdr:nvPicPr>
        <xdr:cNvPr id="56" name="Рисунок 5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23</xdr:row>
      <xdr:rowOff>83344</xdr:rowOff>
    </xdr:from>
    <xdr:to>
      <xdr:col>1</xdr:col>
      <xdr:colOff>5695952</xdr:colOff>
      <xdr:row>23</xdr:row>
      <xdr:rowOff>83344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23</xdr:row>
      <xdr:rowOff>83344</xdr:rowOff>
    </xdr:from>
    <xdr:to>
      <xdr:col>2</xdr:col>
      <xdr:colOff>5695952</xdr:colOff>
      <xdr:row>23</xdr:row>
      <xdr:rowOff>83344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23</xdr:row>
      <xdr:rowOff>83344</xdr:rowOff>
    </xdr:from>
    <xdr:to>
      <xdr:col>3</xdr:col>
      <xdr:colOff>5695951</xdr:colOff>
      <xdr:row>23</xdr:row>
      <xdr:rowOff>83344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23</xdr:row>
      <xdr:rowOff>83344</xdr:rowOff>
    </xdr:from>
    <xdr:to>
      <xdr:col>1</xdr:col>
      <xdr:colOff>5695955</xdr:colOff>
      <xdr:row>23</xdr:row>
      <xdr:rowOff>83344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23</xdr:row>
      <xdr:rowOff>83344</xdr:rowOff>
    </xdr:from>
    <xdr:to>
      <xdr:col>2</xdr:col>
      <xdr:colOff>5695955</xdr:colOff>
      <xdr:row>23</xdr:row>
      <xdr:rowOff>83344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23</xdr:row>
      <xdr:rowOff>83344</xdr:rowOff>
    </xdr:from>
    <xdr:to>
      <xdr:col>3</xdr:col>
      <xdr:colOff>5695954</xdr:colOff>
      <xdr:row>23</xdr:row>
      <xdr:rowOff>83344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13</xdr:row>
      <xdr:rowOff>23812</xdr:rowOff>
    </xdr:from>
    <xdr:to>
      <xdr:col>1</xdr:col>
      <xdr:colOff>5695949</xdr:colOff>
      <xdr:row>13</xdr:row>
      <xdr:rowOff>928687</xdr:rowOff>
    </xdr:to>
    <xdr:pic>
      <xdr:nvPicPr>
        <xdr:cNvPr id="73" name="Рисунок 7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13</xdr:row>
      <xdr:rowOff>23814</xdr:rowOff>
    </xdr:from>
    <xdr:to>
      <xdr:col>2</xdr:col>
      <xdr:colOff>5695949</xdr:colOff>
      <xdr:row>13</xdr:row>
      <xdr:rowOff>928689</xdr:rowOff>
    </xdr:to>
    <xdr:pic>
      <xdr:nvPicPr>
        <xdr:cNvPr id="74" name="Рисунок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11739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13</xdr:row>
      <xdr:rowOff>23812</xdr:rowOff>
    </xdr:from>
    <xdr:to>
      <xdr:col>3</xdr:col>
      <xdr:colOff>5695948</xdr:colOff>
      <xdr:row>13</xdr:row>
      <xdr:rowOff>928687</xdr:rowOff>
    </xdr:to>
    <xdr:pic>
      <xdr:nvPicPr>
        <xdr:cNvPr id="75" name="Рисунок 7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16</xdr:row>
      <xdr:rowOff>23812</xdr:rowOff>
    </xdr:from>
    <xdr:to>
      <xdr:col>1</xdr:col>
      <xdr:colOff>5695953</xdr:colOff>
      <xdr:row>16</xdr:row>
      <xdr:rowOff>928687</xdr:rowOff>
    </xdr:to>
    <xdr:pic>
      <xdr:nvPicPr>
        <xdr:cNvPr id="76" name="Рисунок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16</xdr:row>
      <xdr:rowOff>23812</xdr:rowOff>
    </xdr:from>
    <xdr:to>
      <xdr:col>3</xdr:col>
      <xdr:colOff>5695952</xdr:colOff>
      <xdr:row>16</xdr:row>
      <xdr:rowOff>928687</xdr:rowOff>
    </xdr:to>
    <xdr:pic>
      <xdr:nvPicPr>
        <xdr:cNvPr id="78" name="Рисунок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23810</xdr:rowOff>
    </xdr:from>
    <xdr:to>
      <xdr:col>1</xdr:col>
      <xdr:colOff>5695950</xdr:colOff>
      <xdr:row>19</xdr:row>
      <xdr:rowOff>928685</xdr:rowOff>
    </xdr:to>
    <xdr:pic>
      <xdr:nvPicPr>
        <xdr:cNvPr id="79" name="Рисунок 7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23</xdr:row>
      <xdr:rowOff>83344</xdr:rowOff>
    </xdr:from>
    <xdr:to>
      <xdr:col>1</xdr:col>
      <xdr:colOff>5695950</xdr:colOff>
      <xdr:row>23</xdr:row>
      <xdr:rowOff>83344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23</xdr:row>
      <xdr:rowOff>83344</xdr:rowOff>
    </xdr:from>
    <xdr:to>
      <xdr:col>2</xdr:col>
      <xdr:colOff>5695950</xdr:colOff>
      <xdr:row>23</xdr:row>
      <xdr:rowOff>83344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23</xdr:row>
      <xdr:rowOff>83344</xdr:rowOff>
    </xdr:from>
    <xdr:to>
      <xdr:col>3</xdr:col>
      <xdr:colOff>5695949</xdr:colOff>
      <xdr:row>23</xdr:row>
      <xdr:rowOff>83344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23</xdr:row>
      <xdr:rowOff>83344</xdr:rowOff>
    </xdr:from>
    <xdr:to>
      <xdr:col>1</xdr:col>
      <xdr:colOff>5695953</xdr:colOff>
      <xdr:row>23</xdr:row>
      <xdr:rowOff>83344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23</xdr:row>
      <xdr:rowOff>83344</xdr:rowOff>
    </xdr:from>
    <xdr:to>
      <xdr:col>2</xdr:col>
      <xdr:colOff>5695953</xdr:colOff>
      <xdr:row>23</xdr:row>
      <xdr:rowOff>83344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23</xdr:row>
      <xdr:rowOff>83344</xdr:rowOff>
    </xdr:from>
    <xdr:to>
      <xdr:col>3</xdr:col>
      <xdr:colOff>5695952</xdr:colOff>
      <xdr:row>23</xdr:row>
      <xdr:rowOff>83344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8466594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94" name="Рисунок 9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95" name="Рисунок 9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96" name="Рисунок 9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97" name="Рисунок 9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9" name="Рисунок 9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0" name="Рисунок 9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01" name="Рисунок 10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03" name="Рисунок 10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oneCellAnchor>
    <xdr:from>
      <xdr:col>3</xdr:col>
      <xdr:colOff>4581525</xdr:colOff>
      <xdr:row>18</xdr:row>
      <xdr:rowOff>938210</xdr:rowOff>
    </xdr:from>
    <xdr:ext cx="1219200" cy="904875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625" y="17416460"/>
          <a:ext cx="1219200" cy="904875"/>
        </a:xfrm>
        <a:prstGeom prst="rect">
          <a:avLst/>
        </a:prstGeom>
      </xdr:spPr>
    </xdr:pic>
    <xdr:clientData/>
  </xdr:oneCellAnchor>
  <xdr:oneCellAnchor>
    <xdr:from>
      <xdr:col>1</xdr:col>
      <xdr:colOff>523875</xdr:colOff>
      <xdr:row>20</xdr:row>
      <xdr:rowOff>257175</xdr:rowOff>
    </xdr:from>
    <xdr:ext cx="3812160" cy="2581275"/>
    <xdr:pic>
      <xdr:nvPicPr>
        <xdr:cNvPr id="81" name="Рисунок 8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55"/>
        <a:stretch/>
      </xdr:blipFill>
      <xdr:spPr>
        <a:xfrm>
          <a:off x="6496050" y="15782925"/>
          <a:ext cx="3812160" cy="2581275"/>
        </a:xfrm>
        <a:prstGeom prst="rect">
          <a:avLst/>
        </a:prstGeom>
      </xdr:spPr>
    </xdr:pic>
    <xdr:clientData/>
  </xdr:oneCellAnchor>
  <xdr:oneCellAnchor>
    <xdr:from>
      <xdr:col>1</xdr:col>
      <xdr:colOff>4476750</xdr:colOff>
      <xdr:row>22</xdr:row>
      <xdr:rowOff>23812</xdr:rowOff>
    </xdr:from>
    <xdr:ext cx="1219200" cy="904875"/>
    <xdr:pic>
      <xdr:nvPicPr>
        <xdr:cNvPr id="104" name="Рисунок 103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17454562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171450</xdr:colOff>
      <xdr:row>17</xdr:row>
      <xdr:rowOff>533400</xdr:rowOff>
    </xdr:from>
    <xdr:ext cx="4776480" cy="2232000"/>
    <xdr:pic>
      <xdr:nvPicPr>
        <xdr:cNvPr id="105" name="Рисунок 10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13201650"/>
          <a:ext cx="4776480" cy="2232000"/>
        </a:xfrm>
        <a:prstGeom prst="rect">
          <a:avLst/>
        </a:prstGeom>
      </xdr:spPr>
    </xdr:pic>
    <xdr:clientData/>
  </xdr:oneCellAnchor>
  <xdr:oneCellAnchor>
    <xdr:from>
      <xdr:col>2</xdr:col>
      <xdr:colOff>4476753</xdr:colOff>
      <xdr:row>19</xdr:row>
      <xdr:rowOff>23814</xdr:rowOff>
    </xdr:from>
    <xdr:ext cx="1219200" cy="904875"/>
    <xdr:pic>
      <xdr:nvPicPr>
        <xdr:cNvPr id="106" name="Рисунок 10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8" y="14597064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381000</xdr:colOff>
      <xdr:row>14</xdr:row>
      <xdr:rowOff>523875</xdr:rowOff>
    </xdr:from>
    <xdr:ext cx="4224000" cy="2304000"/>
    <xdr:pic>
      <xdr:nvPicPr>
        <xdr:cNvPr id="107" name="Рисунок 10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334625"/>
          <a:ext cx="4224000" cy="2304000"/>
        </a:xfrm>
        <a:prstGeom prst="rect">
          <a:avLst/>
        </a:prstGeom>
      </xdr:spPr>
    </xdr:pic>
    <xdr:clientData/>
  </xdr:oneCellAnchor>
  <xdr:oneCellAnchor>
    <xdr:from>
      <xdr:col>2</xdr:col>
      <xdr:colOff>4476749</xdr:colOff>
      <xdr:row>16</xdr:row>
      <xdr:rowOff>23812</xdr:rowOff>
    </xdr:from>
    <xdr:ext cx="1219200" cy="904875"/>
    <xdr:pic>
      <xdr:nvPicPr>
        <xdr:cNvPr id="108" name="Рисунок 10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oneCellAnchor>
  <xdr:twoCellAnchor editAs="oneCell">
    <xdr:from>
      <xdr:col>1</xdr:col>
      <xdr:colOff>866775</xdr:colOff>
      <xdr:row>11</xdr:row>
      <xdr:rowOff>561975</xdr:rowOff>
    </xdr:from>
    <xdr:to>
      <xdr:col>1</xdr:col>
      <xdr:colOff>4333143</xdr:colOff>
      <xdr:row>13</xdr:row>
      <xdr:rowOff>780975</xdr:rowOff>
    </xdr:to>
    <xdr:pic>
      <xdr:nvPicPr>
        <xdr:cNvPr id="2" name="Рисунок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0372725"/>
          <a:ext cx="3466368" cy="2124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5334000</xdr:colOff>
      <xdr:row>18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952500"/>
          <a:ext cx="5295900" cy="2857500"/>
        </a:xfrm>
        <a:prstGeom prst="rect">
          <a:avLst/>
        </a:prstGeom>
      </xdr:spPr>
    </xdr:pic>
    <xdr:clientData/>
  </xdr:twoCellAnchor>
  <xdr:twoCellAnchor>
    <xdr:from>
      <xdr:col>11</xdr:col>
      <xdr:colOff>5295900</xdr:colOff>
      <xdr:row>2</xdr:row>
      <xdr:rowOff>85725</xdr:rowOff>
    </xdr:from>
    <xdr:to>
      <xdr:col>11</xdr:col>
      <xdr:colOff>8569325</xdr:colOff>
      <xdr:row>14</xdr:row>
      <xdr:rowOff>92075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GrpSpPr/>
      </xdr:nvGrpSpPr>
      <xdr:grpSpPr>
        <a:xfrm>
          <a:off x="12582525" y="752475"/>
          <a:ext cx="3273425" cy="2006600"/>
          <a:chOff x="7705725" y="3838575"/>
          <a:chExt cx="3273425" cy="20066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91450" y="4029075"/>
            <a:ext cx="3187700" cy="18161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 txBox="1"/>
        </xdr:nvSpPr>
        <xdr:spPr>
          <a:xfrm>
            <a:off x="7705725" y="45529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3B00-000007000000}"/>
              </a:ext>
            </a:extLst>
          </xdr:cNvPr>
          <xdr:cNvSpPr txBox="1"/>
        </xdr:nvSpPr>
        <xdr:spPr>
          <a:xfrm>
            <a:off x="8696325" y="52863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3B00-000008000000}"/>
              </a:ext>
            </a:extLst>
          </xdr:cNvPr>
          <xdr:cNvSpPr txBox="1"/>
        </xdr:nvSpPr>
        <xdr:spPr>
          <a:xfrm>
            <a:off x="9906000" y="52673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 txBox="1"/>
        </xdr:nvSpPr>
        <xdr:spPr>
          <a:xfrm>
            <a:off x="9296400" y="38385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  <xdr:twoCellAnchor>
    <xdr:from>
      <xdr:col>11</xdr:col>
      <xdr:colOff>5934075</xdr:colOff>
      <xdr:row>14</xdr:row>
      <xdr:rowOff>285750</xdr:rowOff>
    </xdr:from>
    <xdr:to>
      <xdr:col>11</xdr:col>
      <xdr:colOff>8575675</xdr:colOff>
      <xdr:row>19</xdr:row>
      <xdr:rowOff>34925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GrpSpPr/>
      </xdr:nvGrpSpPr>
      <xdr:grpSpPr>
        <a:xfrm>
          <a:off x="13220700" y="2952750"/>
          <a:ext cx="2641600" cy="1035050"/>
          <a:chOff x="11515725" y="4533900"/>
          <a:chExt cx="2641600" cy="1035050"/>
        </a:xfrm>
      </xdr:grpSpPr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id="{00000000-0008-0000-3B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515725" y="4591050"/>
            <a:ext cx="2641600" cy="977900"/>
          </a:xfrm>
          <a:prstGeom prst="rect">
            <a:avLst/>
          </a:prstGeom>
        </xdr:spPr>
      </xdr:pic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3B00-00000B000000}"/>
              </a:ext>
            </a:extLst>
          </xdr:cNvPr>
          <xdr:cNvSpPr txBox="1"/>
        </xdr:nvSpPr>
        <xdr:spPr>
          <a:xfrm>
            <a:off x="11706225" y="50101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3B00-00000C000000}"/>
              </a:ext>
            </a:extLst>
          </xdr:cNvPr>
          <xdr:cNvSpPr txBox="1"/>
        </xdr:nvSpPr>
        <xdr:spPr>
          <a:xfrm>
            <a:off x="12992100" y="50006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3B00-00000D000000}"/>
              </a:ext>
            </a:extLst>
          </xdr:cNvPr>
          <xdr:cNvSpPr txBox="1"/>
        </xdr:nvSpPr>
        <xdr:spPr>
          <a:xfrm>
            <a:off x="13677900" y="45339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3219450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5"/>
        <a:stretch/>
      </xdr:blipFill>
      <xdr:spPr>
        <a:xfrm>
          <a:off x="7343775" y="952500"/>
          <a:ext cx="3162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18</xdr:row>
      <xdr:rowOff>38100</xdr:rowOff>
    </xdr:from>
    <xdr:to>
      <xdr:col>13</xdr:col>
      <xdr:colOff>2905575</xdr:colOff>
      <xdr:row>29</xdr:row>
      <xdr:rowOff>118725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4038600"/>
          <a:ext cx="2686500" cy="27000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3305175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7"/>
        <a:stretch/>
      </xdr:blipFill>
      <xdr:spPr>
        <a:xfrm>
          <a:off x="7353300" y="952500"/>
          <a:ext cx="32385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18</xdr:row>
      <xdr:rowOff>85725</xdr:rowOff>
    </xdr:from>
    <xdr:to>
      <xdr:col>13</xdr:col>
      <xdr:colOff>3300510</xdr:colOff>
      <xdr:row>29</xdr:row>
      <xdr:rowOff>58350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086225"/>
          <a:ext cx="3090960" cy="25920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4057650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8"/>
        <a:stretch/>
      </xdr:blipFill>
      <xdr:spPr>
        <a:xfrm>
          <a:off x="8696325" y="952500"/>
          <a:ext cx="3981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828675</xdr:colOff>
      <xdr:row>19</xdr:row>
      <xdr:rowOff>9525</xdr:rowOff>
    </xdr:from>
    <xdr:to>
      <xdr:col>12</xdr:col>
      <xdr:colOff>3486015</xdr:colOff>
      <xdr:row>30</xdr:row>
      <xdr:rowOff>54150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4057650"/>
          <a:ext cx="2657340" cy="266400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3248025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6"/>
        <a:stretch/>
      </xdr:blipFill>
      <xdr:spPr>
        <a:xfrm>
          <a:off x="8696325" y="952500"/>
          <a:ext cx="3171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19</xdr:row>
      <xdr:rowOff>85725</xdr:rowOff>
    </xdr:from>
    <xdr:to>
      <xdr:col>12</xdr:col>
      <xdr:colOff>3265065</xdr:colOff>
      <xdr:row>30</xdr:row>
      <xdr:rowOff>58350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133850"/>
          <a:ext cx="3065040" cy="25920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14</xdr:col>
      <xdr:colOff>761999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7"/>
        <a:stretch/>
      </xdr:blipFill>
      <xdr:spPr>
        <a:xfrm>
          <a:off x="7353299" y="95250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361950</xdr:colOff>
      <xdr:row>17</xdr:row>
      <xdr:rowOff>85725</xdr:rowOff>
    </xdr:from>
    <xdr:to>
      <xdr:col>14</xdr:col>
      <xdr:colOff>637707</xdr:colOff>
      <xdr:row>28</xdr:row>
      <xdr:rowOff>75874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4038600"/>
          <a:ext cx="3742857" cy="26095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13</xdr:col>
      <xdr:colOff>981075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5"/>
        <a:stretch/>
      </xdr:blipFill>
      <xdr:spPr>
        <a:xfrm>
          <a:off x="7362825" y="952500"/>
          <a:ext cx="37623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885825</xdr:colOff>
      <xdr:row>17</xdr:row>
      <xdr:rowOff>0</xdr:rowOff>
    </xdr:from>
    <xdr:to>
      <xdr:col>13</xdr:col>
      <xdr:colOff>354105</xdr:colOff>
      <xdr:row>28</xdr:row>
      <xdr:rowOff>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952875"/>
          <a:ext cx="2325780" cy="262800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3</xdr:row>
      <xdr:rowOff>0</xdr:rowOff>
    </xdr:from>
    <xdr:to>
      <xdr:col>12</xdr:col>
      <xdr:colOff>4305300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8"/>
        <a:stretch/>
      </xdr:blipFill>
      <xdr:spPr>
        <a:xfrm>
          <a:off x="8677275" y="952500"/>
          <a:ext cx="42481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3743325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"/>
        <a:stretch/>
      </xdr:blipFill>
      <xdr:spPr>
        <a:xfrm>
          <a:off x="8686800" y="952500"/>
          <a:ext cx="36766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3295649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3"/>
        <a:stretch/>
      </xdr:blipFill>
      <xdr:spPr>
        <a:xfrm>
          <a:off x="8686799" y="952500"/>
          <a:ext cx="3228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3743325</xdr:colOff>
      <xdr:row>3</xdr:row>
      <xdr:rowOff>104775</xdr:rowOff>
    </xdr:from>
    <xdr:to>
      <xdr:col>14</xdr:col>
      <xdr:colOff>5681142</xdr:colOff>
      <xdr:row>35</xdr:row>
      <xdr:rowOff>205650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057275"/>
          <a:ext cx="1937817" cy="5292000"/>
        </a:xfrm>
        <a:prstGeom prst="rect">
          <a:avLst/>
        </a:prstGeom>
      </xdr:spPr>
    </xdr:pic>
    <xdr:clientData/>
  </xdr:twoCellAnchor>
  <xdr:twoCellAnchor>
    <xdr:from>
      <xdr:col>14</xdr:col>
      <xdr:colOff>5581650</xdr:colOff>
      <xdr:row>31</xdr:row>
      <xdr:rowOff>152400</xdr:rowOff>
    </xdr:from>
    <xdr:to>
      <xdr:col>14</xdr:col>
      <xdr:colOff>5886450</xdr:colOff>
      <xdr:row>33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SpPr txBox="1"/>
      </xdr:nvSpPr>
      <xdr:spPr>
        <a:xfrm>
          <a:off x="14201775" y="5248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114300</xdr:rowOff>
    </xdr:from>
    <xdr:to>
      <xdr:col>14</xdr:col>
      <xdr:colOff>4667250</xdr:colOff>
      <xdr:row>35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SpPr txBox="1"/>
      </xdr:nvSpPr>
      <xdr:spPr>
        <a:xfrm>
          <a:off x="12963525" y="5781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5572125</xdr:colOff>
      <xdr:row>12</xdr:row>
      <xdr:rowOff>28575</xdr:rowOff>
    </xdr:from>
    <xdr:to>
      <xdr:col>14</xdr:col>
      <xdr:colOff>5895975</xdr:colOff>
      <xdr:row>16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 txBox="1"/>
      </xdr:nvSpPr>
      <xdr:spPr>
        <a:xfrm>
          <a:off x="14192250" y="2457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28</xdr:row>
      <xdr:rowOff>9525</xdr:rowOff>
    </xdr:from>
    <xdr:to>
      <xdr:col>14</xdr:col>
      <xdr:colOff>4933950</xdr:colOff>
      <xdr:row>31</xdr:row>
      <xdr:rowOff>130265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 txBox="1"/>
      </xdr:nvSpPr>
      <xdr:spPr>
        <a:xfrm>
          <a:off x="13249275" y="4724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35</xdr:row>
      <xdr:rowOff>85725</xdr:rowOff>
    </xdr:from>
    <xdr:to>
      <xdr:col>14</xdr:col>
      <xdr:colOff>4953000</xdr:colOff>
      <xdr:row>37</xdr:row>
      <xdr:rowOff>111215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SpPr txBox="1"/>
      </xdr:nvSpPr>
      <xdr:spPr>
        <a:xfrm>
          <a:off x="13249275" y="6229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3676650</xdr:colOff>
      <xdr:row>31</xdr:row>
      <xdr:rowOff>161925</xdr:rowOff>
    </xdr:from>
    <xdr:to>
      <xdr:col>14</xdr:col>
      <xdr:colOff>3981450</xdr:colOff>
      <xdr:row>33</xdr:row>
      <xdr:rowOff>92165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 txBox="1"/>
      </xdr:nvSpPr>
      <xdr:spPr>
        <a:xfrm>
          <a:off x="12296775" y="5257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26</xdr:row>
      <xdr:rowOff>276225</xdr:rowOff>
    </xdr:from>
    <xdr:to>
      <xdr:col>2</xdr:col>
      <xdr:colOff>5498610</xdr:colOff>
      <xdr:row>28</xdr:row>
      <xdr:rowOff>747225</xdr:rowOff>
    </xdr:to>
    <xdr:pic>
      <xdr:nvPicPr>
        <xdr:cNvPr id="65" name="Рисунок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24374475"/>
          <a:ext cx="5250960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17</xdr:row>
      <xdr:rowOff>406275</xdr:rowOff>
    </xdr:from>
    <xdr:to>
      <xdr:col>2</xdr:col>
      <xdr:colOff>5199255</xdr:colOff>
      <xdr:row>19</xdr:row>
      <xdr:rowOff>942975</xdr:rowOff>
    </xdr:to>
    <xdr:pic>
      <xdr:nvPicPr>
        <xdr:cNvPr id="64" name="Рисунок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72"/>
        <a:stretch/>
      </xdr:blipFill>
      <xdr:spPr>
        <a:xfrm>
          <a:off x="5991225" y="15932025"/>
          <a:ext cx="5018280" cy="24417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17</xdr:row>
      <xdr:rowOff>352425</xdr:rowOff>
    </xdr:from>
    <xdr:to>
      <xdr:col>1</xdr:col>
      <xdr:colOff>5151300</xdr:colOff>
      <xdr:row>19</xdr:row>
      <xdr:rowOff>942975</xdr:rowOff>
    </xdr:to>
    <xdr:pic>
      <xdr:nvPicPr>
        <xdr:cNvPr id="63" name="Рисунок 6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27"/>
        <a:stretch/>
      </xdr:blipFill>
      <xdr:spPr>
        <a:xfrm>
          <a:off x="285750" y="15878175"/>
          <a:ext cx="4960800" cy="249555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14</xdr:row>
      <xdr:rowOff>361950</xdr:rowOff>
    </xdr:from>
    <xdr:to>
      <xdr:col>3</xdr:col>
      <xdr:colOff>4573425</xdr:colOff>
      <xdr:row>16</xdr:row>
      <xdr:rowOff>914400</xdr:rowOff>
    </xdr:to>
    <xdr:pic>
      <xdr:nvPicPr>
        <xdr:cNvPr id="62" name="Рисунок 6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983"/>
        <a:stretch/>
      </xdr:blipFill>
      <xdr:spPr>
        <a:xfrm>
          <a:off x="11877675" y="13030200"/>
          <a:ext cx="422100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14</xdr:row>
      <xdr:rowOff>342900</xdr:rowOff>
    </xdr:from>
    <xdr:to>
      <xdr:col>2</xdr:col>
      <xdr:colOff>4863135</xdr:colOff>
      <xdr:row>16</xdr:row>
      <xdr:rowOff>895350</xdr:rowOff>
    </xdr:to>
    <xdr:pic>
      <xdr:nvPicPr>
        <xdr:cNvPr id="61" name="Рисунок 6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90"/>
        <a:stretch/>
      </xdr:blipFill>
      <xdr:spPr>
        <a:xfrm>
          <a:off x="6372225" y="13011150"/>
          <a:ext cx="4301160" cy="245745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26</xdr:row>
      <xdr:rowOff>352425</xdr:rowOff>
    </xdr:from>
    <xdr:to>
      <xdr:col>1</xdr:col>
      <xdr:colOff>4610760</xdr:colOff>
      <xdr:row>28</xdr:row>
      <xdr:rowOff>895425</xdr:rowOff>
    </xdr:to>
    <xdr:pic>
      <xdr:nvPicPr>
        <xdr:cNvPr id="57" name="Рисунок 5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450675"/>
          <a:ext cx="392496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14</xdr:row>
      <xdr:rowOff>57150</xdr:rowOff>
    </xdr:from>
    <xdr:to>
      <xdr:col>1</xdr:col>
      <xdr:colOff>5664975</xdr:colOff>
      <xdr:row>16</xdr:row>
      <xdr:rowOff>924150</xdr:rowOff>
    </xdr:to>
    <xdr:pic>
      <xdr:nvPicPr>
        <xdr:cNvPr id="56" name="Рисунок 5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725400"/>
          <a:ext cx="5636400" cy="27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1371600</xdr:colOff>
      <xdr:row>20</xdr:row>
      <xdr:rowOff>609600</xdr:rowOff>
    </xdr:from>
    <xdr:to>
      <xdr:col>2</xdr:col>
      <xdr:colOff>4335120</xdr:colOff>
      <xdr:row>22</xdr:row>
      <xdr:rowOff>720600</xdr:rowOff>
    </xdr:to>
    <xdr:pic>
      <xdr:nvPicPr>
        <xdr:cNvPr id="54" name="Рисунок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8992850"/>
          <a:ext cx="2963520" cy="20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20</xdr:row>
      <xdr:rowOff>291975</xdr:rowOff>
    </xdr:from>
    <xdr:to>
      <xdr:col>1</xdr:col>
      <xdr:colOff>5678340</xdr:colOff>
      <xdr:row>22</xdr:row>
      <xdr:rowOff>942975</xdr:rowOff>
    </xdr:to>
    <xdr:pic>
      <xdr:nvPicPr>
        <xdr:cNvPr id="53" name="Рисунок 5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8675225"/>
          <a:ext cx="5640240" cy="25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20</xdr:row>
      <xdr:rowOff>390525</xdr:rowOff>
    </xdr:from>
    <xdr:to>
      <xdr:col>3</xdr:col>
      <xdr:colOff>5314170</xdr:colOff>
      <xdr:row>22</xdr:row>
      <xdr:rowOff>573525</xdr:rowOff>
    </xdr:to>
    <xdr:pic>
      <xdr:nvPicPr>
        <xdr:cNvPr id="51" name="Рисунок 5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9100" y="18773775"/>
          <a:ext cx="499032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17</xdr:row>
      <xdr:rowOff>247650</xdr:rowOff>
    </xdr:from>
    <xdr:to>
      <xdr:col>3</xdr:col>
      <xdr:colOff>5057010</xdr:colOff>
      <xdr:row>19</xdr:row>
      <xdr:rowOff>934650</xdr:rowOff>
    </xdr:to>
    <xdr:pic>
      <xdr:nvPicPr>
        <xdr:cNvPr id="49" name="Рисунок 4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0" y="15773400"/>
          <a:ext cx="465696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11</xdr:row>
      <xdr:rowOff>447675</xdr:rowOff>
    </xdr:from>
    <xdr:to>
      <xdr:col>2</xdr:col>
      <xdr:colOff>4733865</xdr:colOff>
      <xdr:row>14</xdr:row>
      <xdr:rowOff>2175</xdr:rowOff>
    </xdr:to>
    <xdr:pic>
      <xdr:nvPicPr>
        <xdr:cNvPr id="47" name="Рисунок 4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0258425"/>
          <a:ext cx="42290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8</xdr:row>
      <xdr:rowOff>514350</xdr:rowOff>
    </xdr:from>
    <xdr:to>
      <xdr:col>3</xdr:col>
      <xdr:colOff>4680300</xdr:colOff>
      <xdr:row>10</xdr:row>
      <xdr:rowOff>933450</xdr:rowOff>
    </xdr:to>
    <xdr:pic>
      <xdr:nvPicPr>
        <xdr:cNvPr id="45" name="Рисунок 4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74"/>
        <a:stretch/>
      </xdr:blipFill>
      <xdr:spPr>
        <a:xfrm>
          <a:off x="12249150" y="7467600"/>
          <a:ext cx="3956400" cy="2324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8</xdr:row>
      <xdr:rowOff>381000</xdr:rowOff>
    </xdr:from>
    <xdr:to>
      <xdr:col>2</xdr:col>
      <xdr:colOff>4738470</xdr:colOff>
      <xdr:row>10</xdr:row>
      <xdr:rowOff>924000</xdr:rowOff>
    </xdr:to>
    <xdr:pic>
      <xdr:nvPicPr>
        <xdr:cNvPr id="44" name="Рисунок 4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7334250"/>
          <a:ext cx="430032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8</xdr:row>
      <xdr:rowOff>542925</xdr:rowOff>
    </xdr:from>
    <xdr:to>
      <xdr:col>1</xdr:col>
      <xdr:colOff>4304010</xdr:colOff>
      <xdr:row>10</xdr:row>
      <xdr:rowOff>905925</xdr:rowOff>
    </xdr:to>
    <xdr:pic>
      <xdr:nvPicPr>
        <xdr:cNvPr id="43" name="Рисунок 4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7496175"/>
          <a:ext cx="352296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5</xdr:row>
      <xdr:rowOff>438150</xdr:rowOff>
    </xdr:from>
    <xdr:to>
      <xdr:col>3</xdr:col>
      <xdr:colOff>4401825</xdr:colOff>
      <xdr:row>7</xdr:row>
      <xdr:rowOff>933450</xdr:rowOff>
    </xdr:to>
    <xdr:pic>
      <xdr:nvPicPr>
        <xdr:cNvPr id="42" name="Рисунок 4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00"/>
        <a:stretch/>
      </xdr:blipFill>
      <xdr:spPr>
        <a:xfrm>
          <a:off x="12030075" y="4533900"/>
          <a:ext cx="3897000" cy="24003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</xdr:row>
      <xdr:rowOff>295275</xdr:rowOff>
    </xdr:from>
    <xdr:to>
      <xdr:col>2</xdr:col>
      <xdr:colOff>4301175</xdr:colOff>
      <xdr:row>7</xdr:row>
      <xdr:rowOff>910275</xdr:rowOff>
    </xdr:to>
    <xdr:pic>
      <xdr:nvPicPr>
        <xdr:cNvPr id="41" name="Рисунок 40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391025"/>
          <a:ext cx="35868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5</xdr:row>
      <xdr:rowOff>266700</xdr:rowOff>
    </xdr:from>
    <xdr:to>
      <xdr:col>1</xdr:col>
      <xdr:colOff>5081175</xdr:colOff>
      <xdr:row>7</xdr:row>
      <xdr:rowOff>881700</xdr:rowOff>
    </xdr:to>
    <xdr:pic>
      <xdr:nvPicPr>
        <xdr:cNvPr id="40" name="Рисунок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4362450"/>
          <a:ext cx="45192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2</xdr:row>
      <xdr:rowOff>142875</xdr:rowOff>
    </xdr:from>
    <xdr:to>
      <xdr:col>3</xdr:col>
      <xdr:colOff>5240985</xdr:colOff>
      <xdr:row>4</xdr:row>
      <xdr:rowOff>793875</xdr:rowOff>
    </xdr:to>
    <xdr:pic>
      <xdr:nvPicPr>
        <xdr:cNvPr id="39" name="Рисунок 38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1381125"/>
          <a:ext cx="458376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2</xdr:row>
      <xdr:rowOff>533400</xdr:rowOff>
    </xdr:from>
    <xdr:to>
      <xdr:col>2</xdr:col>
      <xdr:colOff>4564545</xdr:colOff>
      <xdr:row>4</xdr:row>
      <xdr:rowOff>932400</xdr:rowOff>
    </xdr:to>
    <xdr:pic>
      <xdr:nvPicPr>
        <xdr:cNvPr id="38" name="Рисунок 37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1771650"/>
          <a:ext cx="36787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2</xdr:row>
      <xdr:rowOff>447675</xdr:rowOff>
    </xdr:from>
    <xdr:to>
      <xdr:col>1</xdr:col>
      <xdr:colOff>4420770</xdr:colOff>
      <xdr:row>4</xdr:row>
      <xdr:rowOff>846675</xdr:rowOff>
    </xdr:to>
    <xdr:pic>
      <xdr:nvPicPr>
        <xdr:cNvPr id="37" name="Рисунок 3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685925"/>
          <a:ext cx="35635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11</xdr:row>
      <xdr:rowOff>285750</xdr:rowOff>
    </xdr:from>
    <xdr:to>
      <xdr:col>1</xdr:col>
      <xdr:colOff>4312710</xdr:colOff>
      <xdr:row>13</xdr:row>
      <xdr:rowOff>942975</xdr:rowOff>
    </xdr:to>
    <xdr:pic>
      <xdr:nvPicPr>
        <xdr:cNvPr id="46" name="Рисунок 45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51"/>
        <a:stretch/>
      </xdr:blipFill>
      <xdr:spPr>
        <a:xfrm>
          <a:off x="1143000" y="10096500"/>
          <a:ext cx="3264960" cy="256222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11</xdr:row>
      <xdr:rowOff>409575</xdr:rowOff>
    </xdr:from>
    <xdr:to>
      <xdr:col>3</xdr:col>
      <xdr:colOff>4667880</xdr:colOff>
      <xdr:row>14</xdr:row>
      <xdr:rowOff>75</xdr:rowOff>
    </xdr:to>
    <xdr:pic>
      <xdr:nvPicPr>
        <xdr:cNvPr id="48" name="Рисунок 47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0220325"/>
          <a:ext cx="398208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23</xdr:row>
      <xdr:rowOff>257175</xdr:rowOff>
    </xdr:from>
    <xdr:to>
      <xdr:col>3</xdr:col>
      <xdr:colOff>4258380</xdr:colOff>
      <xdr:row>25</xdr:row>
      <xdr:rowOff>944175</xdr:rowOff>
    </xdr:to>
    <xdr:pic>
      <xdr:nvPicPr>
        <xdr:cNvPr id="58" name="Рисунок 57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21497925"/>
          <a:ext cx="3991680" cy="25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26</xdr:row>
      <xdr:rowOff>447675</xdr:rowOff>
    </xdr:from>
    <xdr:to>
      <xdr:col>3</xdr:col>
      <xdr:colOff>3533775</xdr:colOff>
      <xdr:row>28</xdr:row>
      <xdr:rowOff>447675</xdr:rowOff>
    </xdr:to>
    <xdr:pic>
      <xdr:nvPicPr>
        <xdr:cNvPr id="66" name="Рисунок 6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24545925"/>
          <a:ext cx="2181225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1095373</xdr:colOff>
      <xdr:row>23</xdr:row>
      <xdr:rowOff>266692</xdr:rowOff>
    </xdr:from>
    <xdr:to>
      <xdr:col>1</xdr:col>
      <xdr:colOff>4288344</xdr:colOff>
      <xdr:row>25</xdr:row>
      <xdr:rowOff>476242</xdr:rowOff>
    </xdr:to>
    <xdr:pic>
      <xdr:nvPicPr>
        <xdr:cNvPr id="67" name="Рисунок 6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3" y="21507442"/>
          <a:ext cx="3192971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4</xdr:row>
      <xdr:rowOff>23813</xdr:rowOff>
    </xdr:from>
    <xdr:to>
      <xdr:col>1</xdr:col>
      <xdr:colOff>5691185</xdr:colOff>
      <xdr:row>4</xdr:row>
      <xdr:rowOff>928688</xdr:rowOff>
    </xdr:to>
    <xdr:pic>
      <xdr:nvPicPr>
        <xdr:cNvPr id="68" name="Рисунок 6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4</xdr:row>
      <xdr:rowOff>23815</xdr:rowOff>
    </xdr:from>
    <xdr:to>
      <xdr:col>2</xdr:col>
      <xdr:colOff>5691185</xdr:colOff>
      <xdr:row>4</xdr:row>
      <xdr:rowOff>928690</xdr:rowOff>
    </xdr:to>
    <xdr:pic>
      <xdr:nvPicPr>
        <xdr:cNvPr id="69" name="Рисунок 6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316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4</xdr:row>
      <xdr:rowOff>23813</xdr:rowOff>
    </xdr:from>
    <xdr:to>
      <xdr:col>3</xdr:col>
      <xdr:colOff>5691184</xdr:colOff>
      <xdr:row>4</xdr:row>
      <xdr:rowOff>928688</xdr:rowOff>
    </xdr:to>
    <xdr:pic>
      <xdr:nvPicPr>
        <xdr:cNvPr id="70" name="Рисунок 69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7</xdr:row>
      <xdr:rowOff>23813</xdr:rowOff>
    </xdr:from>
    <xdr:to>
      <xdr:col>1</xdr:col>
      <xdr:colOff>5691189</xdr:colOff>
      <xdr:row>7</xdr:row>
      <xdr:rowOff>928688</xdr:rowOff>
    </xdr:to>
    <xdr:pic>
      <xdr:nvPicPr>
        <xdr:cNvPr id="71" name="Рисунок 7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7</xdr:row>
      <xdr:rowOff>23815</xdr:rowOff>
    </xdr:from>
    <xdr:to>
      <xdr:col>2</xdr:col>
      <xdr:colOff>5691189</xdr:colOff>
      <xdr:row>7</xdr:row>
      <xdr:rowOff>928690</xdr:rowOff>
    </xdr:to>
    <xdr:pic>
      <xdr:nvPicPr>
        <xdr:cNvPr id="72" name="Рисунок 71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602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7</xdr:row>
      <xdr:rowOff>23813</xdr:rowOff>
    </xdr:from>
    <xdr:to>
      <xdr:col>3</xdr:col>
      <xdr:colOff>5691188</xdr:colOff>
      <xdr:row>7</xdr:row>
      <xdr:rowOff>928688</xdr:rowOff>
    </xdr:to>
    <xdr:pic>
      <xdr:nvPicPr>
        <xdr:cNvPr id="73" name="Рисунок 72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4471986</xdr:colOff>
      <xdr:row>10</xdr:row>
      <xdr:rowOff>23811</xdr:rowOff>
    </xdr:from>
    <xdr:to>
      <xdr:col>1</xdr:col>
      <xdr:colOff>5691186</xdr:colOff>
      <xdr:row>10</xdr:row>
      <xdr:rowOff>928686</xdr:rowOff>
    </xdr:to>
    <xdr:pic>
      <xdr:nvPicPr>
        <xdr:cNvPr id="74" name="Рисунок 7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6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4471986</xdr:colOff>
      <xdr:row>10</xdr:row>
      <xdr:rowOff>23813</xdr:rowOff>
    </xdr:from>
    <xdr:to>
      <xdr:col>2</xdr:col>
      <xdr:colOff>5691186</xdr:colOff>
      <xdr:row>10</xdr:row>
      <xdr:rowOff>928688</xdr:rowOff>
    </xdr:to>
    <xdr:pic>
      <xdr:nvPicPr>
        <xdr:cNvPr id="75" name="Рисунок 7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6" y="888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4471985</xdr:colOff>
      <xdr:row>10</xdr:row>
      <xdr:rowOff>23811</xdr:rowOff>
    </xdr:from>
    <xdr:to>
      <xdr:col>3</xdr:col>
      <xdr:colOff>5691185</xdr:colOff>
      <xdr:row>10</xdr:row>
      <xdr:rowOff>928686</xdr:rowOff>
    </xdr:to>
    <xdr:pic>
      <xdr:nvPicPr>
        <xdr:cNvPr id="76" name="Рисунок 7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5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30</xdr:row>
      <xdr:rowOff>0</xdr:rowOff>
    </xdr:from>
    <xdr:to>
      <xdr:col>1</xdr:col>
      <xdr:colOff>5691189</xdr:colOff>
      <xdr:row>30</xdr:row>
      <xdr:rowOff>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30</xdr:row>
      <xdr:rowOff>0</xdr:rowOff>
    </xdr:from>
    <xdr:to>
      <xdr:col>2</xdr:col>
      <xdr:colOff>5691189</xdr:colOff>
      <xdr:row>30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30</xdr:row>
      <xdr:rowOff>0</xdr:rowOff>
    </xdr:from>
    <xdr:to>
      <xdr:col>3</xdr:col>
      <xdr:colOff>5691188</xdr:colOff>
      <xdr:row>30</xdr:row>
      <xdr:rowOff>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4471984</xdr:colOff>
      <xdr:row>13</xdr:row>
      <xdr:rowOff>23811</xdr:rowOff>
    </xdr:from>
    <xdr:to>
      <xdr:col>1</xdr:col>
      <xdr:colOff>5691184</xdr:colOff>
      <xdr:row>13</xdr:row>
      <xdr:rowOff>928686</xdr:rowOff>
    </xdr:to>
    <xdr:pic>
      <xdr:nvPicPr>
        <xdr:cNvPr id="93" name="Рисунок 9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4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4471984</xdr:colOff>
      <xdr:row>13</xdr:row>
      <xdr:rowOff>23813</xdr:rowOff>
    </xdr:from>
    <xdr:to>
      <xdr:col>2</xdr:col>
      <xdr:colOff>5691184</xdr:colOff>
      <xdr:row>13</xdr:row>
      <xdr:rowOff>928688</xdr:rowOff>
    </xdr:to>
    <xdr:pic>
      <xdr:nvPicPr>
        <xdr:cNvPr id="94" name="Рисунок 9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4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4471983</xdr:colOff>
      <xdr:row>13</xdr:row>
      <xdr:rowOff>23811</xdr:rowOff>
    </xdr:from>
    <xdr:to>
      <xdr:col>3</xdr:col>
      <xdr:colOff>5691183</xdr:colOff>
      <xdr:row>13</xdr:row>
      <xdr:rowOff>928686</xdr:rowOff>
    </xdr:to>
    <xdr:pic>
      <xdr:nvPicPr>
        <xdr:cNvPr id="95" name="Рисунок 9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3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16</xdr:row>
      <xdr:rowOff>23811</xdr:rowOff>
    </xdr:from>
    <xdr:to>
      <xdr:col>1</xdr:col>
      <xdr:colOff>5691188</xdr:colOff>
      <xdr:row>16</xdr:row>
      <xdr:rowOff>928686</xdr:rowOff>
    </xdr:to>
    <xdr:pic>
      <xdr:nvPicPr>
        <xdr:cNvPr id="96" name="Рисунок 9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16</xdr:row>
      <xdr:rowOff>23813</xdr:rowOff>
    </xdr:from>
    <xdr:to>
      <xdr:col>2</xdr:col>
      <xdr:colOff>5691188</xdr:colOff>
      <xdr:row>16</xdr:row>
      <xdr:rowOff>928688</xdr:rowOff>
    </xdr:to>
    <xdr:pic>
      <xdr:nvPicPr>
        <xdr:cNvPr id="97" name="Рисунок 9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16</xdr:row>
      <xdr:rowOff>23811</xdr:rowOff>
    </xdr:from>
    <xdr:to>
      <xdr:col>3</xdr:col>
      <xdr:colOff>5691187</xdr:colOff>
      <xdr:row>16</xdr:row>
      <xdr:rowOff>928686</xdr:rowOff>
    </xdr:to>
    <xdr:pic>
      <xdr:nvPicPr>
        <xdr:cNvPr id="98" name="Рисунок 9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19</xdr:row>
      <xdr:rowOff>23809</xdr:rowOff>
    </xdr:from>
    <xdr:to>
      <xdr:col>1</xdr:col>
      <xdr:colOff>5691185</xdr:colOff>
      <xdr:row>19</xdr:row>
      <xdr:rowOff>928684</xdr:rowOff>
    </xdr:to>
    <xdr:pic>
      <xdr:nvPicPr>
        <xdr:cNvPr id="99" name="Рисунок 9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19</xdr:row>
      <xdr:rowOff>23811</xdr:rowOff>
    </xdr:from>
    <xdr:to>
      <xdr:col>2</xdr:col>
      <xdr:colOff>5691185</xdr:colOff>
      <xdr:row>19</xdr:row>
      <xdr:rowOff>928686</xdr:rowOff>
    </xdr:to>
    <xdr:pic>
      <xdr:nvPicPr>
        <xdr:cNvPr id="100" name="Рисунок 9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19</xdr:row>
      <xdr:rowOff>23809</xdr:rowOff>
    </xdr:from>
    <xdr:to>
      <xdr:col>3</xdr:col>
      <xdr:colOff>5691184</xdr:colOff>
      <xdr:row>19</xdr:row>
      <xdr:rowOff>928684</xdr:rowOff>
    </xdr:to>
    <xdr:pic>
      <xdr:nvPicPr>
        <xdr:cNvPr id="101" name="Рисунок 10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29</xdr:row>
      <xdr:rowOff>11905</xdr:rowOff>
    </xdr:from>
    <xdr:to>
      <xdr:col>1</xdr:col>
      <xdr:colOff>5691185</xdr:colOff>
      <xdr:row>29</xdr:row>
      <xdr:rowOff>11905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29</xdr:row>
      <xdr:rowOff>11905</xdr:rowOff>
    </xdr:from>
    <xdr:to>
      <xdr:col>2</xdr:col>
      <xdr:colOff>5691185</xdr:colOff>
      <xdr:row>29</xdr:row>
      <xdr:rowOff>11905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29</xdr:row>
      <xdr:rowOff>11905</xdr:rowOff>
    </xdr:from>
    <xdr:to>
      <xdr:col>3</xdr:col>
      <xdr:colOff>5691184</xdr:colOff>
      <xdr:row>29</xdr:row>
      <xdr:rowOff>11905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29</xdr:row>
      <xdr:rowOff>11905</xdr:rowOff>
    </xdr:from>
    <xdr:to>
      <xdr:col>1</xdr:col>
      <xdr:colOff>5691188</xdr:colOff>
      <xdr:row>29</xdr:row>
      <xdr:rowOff>11905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29</xdr:row>
      <xdr:rowOff>11905</xdr:rowOff>
    </xdr:from>
    <xdr:to>
      <xdr:col>2</xdr:col>
      <xdr:colOff>5691188</xdr:colOff>
      <xdr:row>29</xdr:row>
      <xdr:rowOff>11905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29</xdr:row>
      <xdr:rowOff>11905</xdr:rowOff>
    </xdr:from>
    <xdr:to>
      <xdr:col>3</xdr:col>
      <xdr:colOff>5691187</xdr:colOff>
      <xdr:row>29</xdr:row>
      <xdr:rowOff>11905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22</xdr:row>
      <xdr:rowOff>23815</xdr:rowOff>
    </xdr:from>
    <xdr:to>
      <xdr:col>1</xdr:col>
      <xdr:colOff>5695951</xdr:colOff>
      <xdr:row>22</xdr:row>
      <xdr:rowOff>928690</xdr:rowOff>
    </xdr:to>
    <xdr:pic>
      <xdr:nvPicPr>
        <xdr:cNvPr id="108" name="Рисунок 10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22</xdr:row>
      <xdr:rowOff>23817</xdr:rowOff>
    </xdr:from>
    <xdr:to>
      <xdr:col>2</xdr:col>
      <xdr:colOff>5695951</xdr:colOff>
      <xdr:row>22</xdr:row>
      <xdr:rowOff>928692</xdr:rowOff>
    </xdr:to>
    <xdr:pic>
      <xdr:nvPicPr>
        <xdr:cNvPr id="109" name="Рисунок 10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03120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23815</xdr:rowOff>
    </xdr:from>
    <xdr:to>
      <xdr:col>3</xdr:col>
      <xdr:colOff>5695950</xdr:colOff>
      <xdr:row>22</xdr:row>
      <xdr:rowOff>928690</xdr:rowOff>
    </xdr:to>
    <xdr:pic>
      <xdr:nvPicPr>
        <xdr:cNvPr id="110" name="Рисунок 10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25</xdr:row>
      <xdr:rowOff>23815</xdr:rowOff>
    </xdr:from>
    <xdr:to>
      <xdr:col>1</xdr:col>
      <xdr:colOff>5695949</xdr:colOff>
      <xdr:row>25</xdr:row>
      <xdr:rowOff>928690</xdr:rowOff>
    </xdr:to>
    <xdr:pic>
      <xdr:nvPicPr>
        <xdr:cNvPr id="111" name="Рисунок 11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25</xdr:row>
      <xdr:rowOff>23817</xdr:rowOff>
    </xdr:from>
    <xdr:to>
      <xdr:col>2</xdr:col>
      <xdr:colOff>5695949</xdr:colOff>
      <xdr:row>25</xdr:row>
      <xdr:rowOff>928692</xdr:rowOff>
    </xdr:to>
    <xdr:pic>
      <xdr:nvPicPr>
        <xdr:cNvPr id="112" name="Рисунок 111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2316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25</xdr:row>
      <xdr:rowOff>23815</xdr:rowOff>
    </xdr:from>
    <xdr:to>
      <xdr:col>3</xdr:col>
      <xdr:colOff>5695948</xdr:colOff>
      <xdr:row>25</xdr:row>
      <xdr:rowOff>928690</xdr:rowOff>
    </xdr:to>
    <xdr:pic>
      <xdr:nvPicPr>
        <xdr:cNvPr id="113" name="Рисунок 11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28</xdr:row>
      <xdr:rowOff>23815</xdr:rowOff>
    </xdr:from>
    <xdr:to>
      <xdr:col>1</xdr:col>
      <xdr:colOff>5695953</xdr:colOff>
      <xdr:row>28</xdr:row>
      <xdr:rowOff>928690</xdr:rowOff>
    </xdr:to>
    <xdr:pic>
      <xdr:nvPicPr>
        <xdr:cNvPr id="114" name="Рисунок 1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2602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28</xdr:row>
      <xdr:rowOff>23817</xdr:rowOff>
    </xdr:from>
    <xdr:to>
      <xdr:col>2</xdr:col>
      <xdr:colOff>5695953</xdr:colOff>
      <xdr:row>28</xdr:row>
      <xdr:rowOff>928692</xdr:rowOff>
    </xdr:to>
    <xdr:pic>
      <xdr:nvPicPr>
        <xdr:cNvPr id="115" name="Рисунок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26027067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5" name="Рисунок 12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9" name="Рисунок 128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30" name="Рисунок 129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2" name="Рисунок 131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2</xdr:col>
      <xdr:colOff>1942977</xdr:colOff>
      <xdr:row>23</xdr:row>
      <xdr:rowOff>11204</xdr:rowOff>
    </xdr:from>
    <xdr:to>
      <xdr:col>2</xdr:col>
      <xdr:colOff>3670486</xdr:colOff>
      <xdr:row>25</xdr:row>
      <xdr:rowOff>731743</xdr:rowOff>
    </xdr:to>
    <xdr:pic>
      <xdr:nvPicPr>
        <xdr:cNvPr id="81" name="Рисунок 80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BF91EF60-5EFF-4092-BA4B-2AE9F65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8830" y="21257557"/>
          <a:ext cx="1727509" cy="2625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4352925</xdr:colOff>
      <xdr:row>3</xdr:row>
      <xdr:rowOff>28575</xdr:rowOff>
    </xdr:from>
    <xdr:to>
      <xdr:col>14</xdr:col>
      <xdr:colOff>6686550</xdr:colOff>
      <xdr:row>32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981075"/>
          <a:ext cx="2333625" cy="530542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66674</xdr:colOff>
      <xdr:row>3</xdr:row>
      <xdr:rowOff>0</xdr:rowOff>
    </xdr:from>
    <xdr:to>
      <xdr:col>14</xdr:col>
      <xdr:colOff>3809999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"/>
        <a:stretch/>
      </xdr:blipFill>
      <xdr:spPr>
        <a:xfrm>
          <a:off x="8686799" y="952500"/>
          <a:ext cx="3743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85725</xdr:rowOff>
    </xdr:from>
    <xdr:to>
      <xdr:col>14</xdr:col>
      <xdr:colOff>5753100</xdr:colOff>
      <xdr:row>32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SpPr txBox="1"/>
      </xdr:nvSpPr>
      <xdr:spPr>
        <a:xfrm>
          <a:off x="14735175" y="589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5086350</xdr:colOff>
      <xdr:row>28</xdr:row>
      <xdr:rowOff>47625</xdr:rowOff>
    </xdr:from>
    <xdr:to>
      <xdr:col>14</xdr:col>
      <xdr:colOff>5410200</xdr:colOff>
      <xdr:row>30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SpPr txBox="1"/>
      </xdr:nvSpPr>
      <xdr:spPr>
        <a:xfrm>
          <a:off x="14373225" y="5381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9</xdr:row>
      <xdr:rowOff>142875</xdr:rowOff>
    </xdr:from>
    <xdr:to>
      <xdr:col>14</xdr:col>
      <xdr:colOff>6877050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 txBox="1"/>
      </xdr:nvSpPr>
      <xdr:spPr>
        <a:xfrm>
          <a:off x="15173325" y="2047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4333875</xdr:colOff>
      <xdr:row>24</xdr:row>
      <xdr:rowOff>95250</xdr:rowOff>
    </xdr:from>
    <xdr:to>
      <xdr:col>14</xdr:col>
      <xdr:colOff>4638675</xdr:colOff>
      <xdr:row>26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 txBox="1"/>
      </xdr:nvSpPr>
      <xdr:spPr>
        <a:xfrm>
          <a:off x="13620750" y="4476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24</xdr:row>
      <xdr:rowOff>76200</xdr:rowOff>
    </xdr:from>
    <xdr:to>
      <xdr:col>14</xdr:col>
      <xdr:colOff>6877050</xdr:colOff>
      <xdr:row>26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SpPr txBox="1"/>
      </xdr:nvSpPr>
      <xdr:spPr>
        <a:xfrm>
          <a:off x="15840075" y="4457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18</xdr:row>
      <xdr:rowOff>190500</xdr:rowOff>
    </xdr:from>
    <xdr:to>
      <xdr:col>14</xdr:col>
      <xdr:colOff>5762625</xdr:colOff>
      <xdr:row>22</xdr:row>
      <xdr:rowOff>73115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 txBox="1"/>
      </xdr:nvSpPr>
      <xdr:spPr>
        <a:xfrm>
          <a:off x="14744700" y="3381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29</xdr:row>
      <xdr:rowOff>19050</xdr:rowOff>
    </xdr:from>
    <xdr:to>
      <xdr:col>14</xdr:col>
      <xdr:colOff>5762625</xdr:colOff>
      <xdr:row>31</xdr:row>
      <xdr:rowOff>44540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 txBox="1"/>
      </xdr:nvSpPr>
      <xdr:spPr>
        <a:xfrm>
          <a:off x="14744700" y="5591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3838575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"/>
        <a:stretch/>
      </xdr:blipFill>
      <xdr:spPr>
        <a:xfrm>
          <a:off x="8705850" y="952500"/>
          <a:ext cx="37528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3990975</xdr:colOff>
      <xdr:row>3</xdr:row>
      <xdr:rowOff>95250</xdr:rowOff>
    </xdr:from>
    <xdr:to>
      <xdr:col>13</xdr:col>
      <xdr:colOff>6019800</xdr:colOff>
      <xdr:row>25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1100" y="1047750"/>
          <a:ext cx="2028825" cy="3752850"/>
        </a:xfrm>
        <a:prstGeom prst="rect">
          <a:avLst/>
        </a:prstGeom>
      </xdr:spPr>
    </xdr:pic>
    <xdr:clientData/>
  </xdr:twoCellAnchor>
  <xdr:twoCellAnchor>
    <xdr:from>
      <xdr:col>13</xdr:col>
      <xdr:colOff>5876925</xdr:colOff>
      <xdr:row>20</xdr:row>
      <xdr:rowOff>190500</xdr:rowOff>
    </xdr:from>
    <xdr:to>
      <xdr:col>13</xdr:col>
      <xdr:colOff>6181725</xdr:colOff>
      <xdr:row>22</xdr:row>
      <xdr:rowOff>358865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SpPr txBox="1"/>
      </xdr:nvSpPr>
      <xdr:spPr>
        <a:xfrm>
          <a:off x="14497050" y="3667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4524375</xdr:colOff>
      <xdr:row>16</xdr:row>
      <xdr:rowOff>209550</xdr:rowOff>
    </xdr:from>
    <xdr:to>
      <xdr:col>13</xdr:col>
      <xdr:colOff>4848225</xdr:colOff>
      <xdr:row>20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 txBox="1"/>
      </xdr:nvSpPr>
      <xdr:spPr>
        <a:xfrm>
          <a:off x="13144500" y="311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5886450</xdr:colOff>
      <xdr:row>7</xdr:row>
      <xdr:rowOff>123825</xdr:rowOff>
    </xdr:from>
    <xdr:to>
      <xdr:col>13</xdr:col>
      <xdr:colOff>6210300</xdr:colOff>
      <xdr:row>11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600-000008000000}"/>
            </a:ext>
          </a:extLst>
        </xdr:cNvPr>
        <xdr:cNvSpPr txBox="1"/>
      </xdr:nvSpPr>
      <xdr:spPr>
        <a:xfrm>
          <a:off x="14506575" y="174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3981450</xdr:colOff>
      <xdr:row>20</xdr:row>
      <xdr:rowOff>200025</xdr:rowOff>
    </xdr:from>
    <xdr:to>
      <xdr:col>13</xdr:col>
      <xdr:colOff>4286250</xdr:colOff>
      <xdr:row>22</xdr:row>
      <xdr:rowOff>368390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600-000009000000}"/>
            </a:ext>
          </a:extLst>
        </xdr:cNvPr>
        <xdr:cNvSpPr txBox="1"/>
      </xdr:nvSpPr>
      <xdr:spPr>
        <a:xfrm>
          <a:off x="12601575" y="3676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25</xdr:row>
      <xdr:rowOff>28575</xdr:rowOff>
    </xdr:from>
    <xdr:to>
      <xdr:col>13</xdr:col>
      <xdr:colOff>5267325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600-00000A000000}"/>
            </a:ext>
          </a:extLst>
        </xdr:cNvPr>
        <xdr:cNvSpPr txBox="1"/>
      </xdr:nvSpPr>
      <xdr:spPr>
        <a:xfrm>
          <a:off x="13563600" y="4648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14</xdr:row>
      <xdr:rowOff>76200</xdr:rowOff>
    </xdr:from>
    <xdr:to>
      <xdr:col>13</xdr:col>
      <xdr:colOff>5248275</xdr:colOff>
      <xdr:row>18</xdr:row>
      <xdr:rowOff>6440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4600-00000C000000}"/>
            </a:ext>
          </a:extLst>
        </xdr:cNvPr>
        <xdr:cNvSpPr txBox="1"/>
      </xdr:nvSpPr>
      <xdr:spPr>
        <a:xfrm>
          <a:off x="13563600" y="2695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4486275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"/>
        <a:stretch/>
      </xdr:blipFill>
      <xdr:spPr>
        <a:xfrm>
          <a:off x="7372350" y="952500"/>
          <a:ext cx="4400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4381500</xdr:colOff>
      <xdr:row>3</xdr:row>
      <xdr:rowOff>247650</xdr:rowOff>
    </xdr:from>
    <xdr:to>
      <xdr:col>12</xdr:col>
      <xdr:colOff>6905625</xdr:colOff>
      <xdr:row>17</xdr:row>
      <xdr:rowOff>9525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4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1200150"/>
          <a:ext cx="2524125" cy="2762250"/>
        </a:xfrm>
        <a:prstGeom prst="rect">
          <a:avLst/>
        </a:prstGeom>
      </xdr:spPr>
    </xdr:pic>
    <xdr:clientData/>
  </xdr:twoCellAnchor>
  <xdr:twoCellAnchor>
    <xdr:from>
      <xdr:col>12</xdr:col>
      <xdr:colOff>6743700</xdr:colOff>
      <xdr:row>9</xdr:row>
      <xdr:rowOff>9525</xdr:rowOff>
    </xdr:from>
    <xdr:to>
      <xdr:col>12</xdr:col>
      <xdr:colOff>7067550</xdr:colOff>
      <xdr:row>10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SpPr txBox="1"/>
      </xdr:nvSpPr>
      <xdr:spPr>
        <a:xfrm>
          <a:off x="14697075" y="1962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4438650</xdr:colOff>
      <xdr:row>11</xdr:row>
      <xdr:rowOff>9525</xdr:rowOff>
    </xdr:from>
    <xdr:to>
      <xdr:col>12</xdr:col>
      <xdr:colOff>4762500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SpPr txBox="1"/>
      </xdr:nvSpPr>
      <xdr:spPr>
        <a:xfrm>
          <a:off x="12392025" y="253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5534025</xdr:colOff>
      <xdr:row>16</xdr:row>
      <xdr:rowOff>66675</xdr:rowOff>
    </xdr:from>
    <xdr:to>
      <xdr:col>12</xdr:col>
      <xdr:colOff>5838825</xdr:colOff>
      <xdr:row>18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 txBox="1"/>
      </xdr:nvSpPr>
      <xdr:spPr>
        <a:xfrm>
          <a:off x="13487400" y="3781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6734175</xdr:colOff>
      <xdr:row>13</xdr:row>
      <xdr:rowOff>200025</xdr:rowOff>
    </xdr:from>
    <xdr:to>
      <xdr:col>12</xdr:col>
      <xdr:colOff>7038975</xdr:colOff>
      <xdr:row>15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700-000009000000}"/>
            </a:ext>
          </a:extLst>
        </xdr:cNvPr>
        <xdr:cNvSpPr txBox="1"/>
      </xdr:nvSpPr>
      <xdr:spPr>
        <a:xfrm>
          <a:off x="14687550" y="320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4190999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5"/>
        <a:stretch/>
      </xdr:blipFill>
      <xdr:spPr>
        <a:xfrm>
          <a:off x="7372349" y="952500"/>
          <a:ext cx="41052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152400</xdr:rowOff>
    </xdr:from>
    <xdr:to>
      <xdr:col>12</xdr:col>
      <xdr:colOff>6524625</xdr:colOff>
      <xdr:row>17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104900"/>
          <a:ext cx="2286000" cy="2962275"/>
        </a:xfrm>
        <a:prstGeom prst="rect">
          <a:avLst/>
        </a:prstGeom>
      </xdr:spPr>
    </xdr:pic>
    <xdr:clientData/>
  </xdr:twoCellAnchor>
  <xdr:twoCellAnchor>
    <xdr:from>
      <xdr:col>12</xdr:col>
      <xdr:colOff>6362700</xdr:colOff>
      <xdr:row>9</xdr:row>
      <xdr:rowOff>66675</xdr:rowOff>
    </xdr:from>
    <xdr:to>
      <xdr:col>12</xdr:col>
      <xdr:colOff>6686550</xdr:colOff>
      <xdr:row>10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 txBox="1"/>
      </xdr:nvSpPr>
      <xdr:spPr>
        <a:xfrm>
          <a:off x="14316075" y="2019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4229100</xdr:colOff>
      <xdr:row>12</xdr:row>
      <xdr:rowOff>0</xdr:rowOff>
    </xdr:from>
    <xdr:to>
      <xdr:col>12</xdr:col>
      <xdr:colOff>4552950</xdr:colOff>
      <xdr:row>14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SpPr txBox="1"/>
      </xdr:nvSpPr>
      <xdr:spPr>
        <a:xfrm>
          <a:off x="12182475" y="2762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5133975</xdr:colOff>
      <xdr:row>16</xdr:row>
      <xdr:rowOff>171450</xdr:rowOff>
    </xdr:from>
    <xdr:to>
      <xdr:col>12</xdr:col>
      <xdr:colOff>5438775</xdr:colOff>
      <xdr:row>18</xdr:row>
      <xdr:rowOff>196940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 txBox="1"/>
      </xdr:nvSpPr>
      <xdr:spPr>
        <a:xfrm>
          <a:off x="13087350" y="3886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6353175</xdr:colOff>
      <xdr:row>13</xdr:row>
      <xdr:rowOff>228600</xdr:rowOff>
    </xdr:from>
    <xdr:to>
      <xdr:col>12</xdr:col>
      <xdr:colOff>6657975</xdr:colOff>
      <xdr:row>16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800-000008000000}"/>
            </a:ext>
          </a:extLst>
        </xdr:cNvPr>
        <xdr:cNvSpPr txBox="1"/>
      </xdr:nvSpPr>
      <xdr:spPr>
        <a:xfrm>
          <a:off x="14306550" y="3228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85724</xdr:colOff>
      <xdr:row>3</xdr:row>
      <xdr:rowOff>0</xdr:rowOff>
    </xdr:from>
    <xdr:to>
      <xdr:col>12</xdr:col>
      <xdr:colOff>5048249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8"/>
        <a:stretch/>
      </xdr:blipFill>
      <xdr:spPr>
        <a:xfrm>
          <a:off x="8705849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600075</xdr:colOff>
      <xdr:row>17</xdr:row>
      <xdr:rowOff>0</xdr:rowOff>
    </xdr:from>
    <xdr:to>
      <xdr:col>12</xdr:col>
      <xdr:colOff>5241637</xdr:colOff>
      <xdr:row>29</xdr:row>
      <xdr:rowOff>130500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3857625"/>
          <a:ext cx="4641562" cy="2988000"/>
        </a:xfrm>
        <a:prstGeom prst="rect">
          <a:avLst/>
        </a:prstGeom>
      </xdr:spPr>
    </xdr:pic>
    <xdr:clientData/>
  </xdr:twoCellAnchor>
  <xdr:twoCellAnchor>
    <xdr:from>
      <xdr:col>12</xdr:col>
      <xdr:colOff>4381500</xdr:colOff>
      <xdr:row>16</xdr:row>
      <xdr:rowOff>9525</xdr:rowOff>
    </xdr:from>
    <xdr:to>
      <xdr:col>12</xdr:col>
      <xdr:colOff>4705350</xdr:colOff>
      <xdr:row>18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SpPr txBox="1"/>
      </xdr:nvSpPr>
      <xdr:spPr>
        <a:xfrm>
          <a:off x="11668125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1800225</xdr:colOff>
      <xdr:row>16</xdr:row>
      <xdr:rowOff>9525</xdr:rowOff>
    </xdr:from>
    <xdr:to>
      <xdr:col>12</xdr:col>
      <xdr:colOff>2124075</xdr:colOff>
      <xdr:row>18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900-000008000000}"/>
            </a:ext>
          </a:extLst>
        </xdr:cNvPr>
        <xdr:cNvSpPr txBox="1"/>
      </xdr:nvSpPr>
      <xdr:spPr>
        <a:xfrm>
          <a:off x="9086850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3</xdr:row>
      <xdr:rowOff>0</xdr:rowOff>
    </xdr:from>
    <xdr:to>
      <xdr:col>14</xdr:col>
      <xdr:colOff>4791075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"/>
        <a:stretch/>
      </xdr:blipFill>
      <xdr:spPr>
        <a:xfrm>
          <a:off x="8686800" y="95250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476250</xdr:colOff>
      <xdr:row>17</xdr:row>
      <xdr:rowOff>47625</xdr:rowOff>
    </xdr:from>
    <xdr:to>
      <xdr:col>14</xdr:col>
      <xdr:colOff>7937480</xdr:colOff>
      <xdr:row>26</xdr:row>
      <xdr:rowOff>28500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905250"/>
          <a:ext cx="7461230" cy="2124000"/>
        </a:xfrm>
        <a:prstGeom prst="rect">
          <a:avLst/>
        </a:prstGeom>
      </xdr:spPr>
    </xdr:pic>
    <xdr:clientData/>
  </xdr:twoCellAnchor>
  <xdr:twoCellAnchor>
    <xdr:from>
      <xdr:col>14</xdr:col>
      <xdr:colOff>428625</xdr:colOff>
      <xdr:row>21</xdr:row>
      <xdr:rowOff>57150</xdr:rowOff>
    </xdr:from>
    <xdr:to>
      <xdr:col>14</xdr:col>
      <xdr:colOff>752475</xdr:colOff>
      <xdr:row>23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SpPr txBox="1"/>
      </xdr:nvSpPr>
      <xdr:spPr>
        <a:xfrm>
          <a:off x="7715250" y="4867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2324100</xdr:colOff>
      <xdr:row>25</xdr:row>
      <xdr:rowOff>123825</xdr:rowOff>
    </xdr:from>
    <xdr:to>
      <xdr:col>14</xdr:col>
      <xdr:colOff>2647950</xdr:colOff>
      <xdr:row>27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 txBox="1"/>
      </xdr:nvSpPr>
      <xdr:spPr>
        <a:xfrm>
          <a:off x="9610725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1657349</xdr:colOff>
      <xdr:row>18</xdr:row>
      <xdr:rowOff>200025</xdr:rowOff>
    </xdr:from>
    <xdr:to>
      <xdr:col>14</xdr:col>
      <xdr:colOff>2066924</xdr:colOff>
      <xdr:row>20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A00-000008000000}"/>
            </a:ext>
          </a:extLst>
        </xdr:cNvPr>
        <xdr:cNvSpPr txBox="1"/>
      </xdr:nvSpPr>
      <xdr:spPr>
        <a:xfrm>
          <a:off x="8943974" y="429577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5362574</xdr:colOff>
      <xdr:row>18</xdr:row>
      <xdr:rowOff>171450</xdr:rowOff>
    </xdr:from>
    <xdr:to>
      <xdr:col>14</xdr:col>
      <xdr:colOff>5772149</xdr:colOff>
      <xdr:row>20</xdr:row>
      <xdr:rowOff>196940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A00-000009000000}"/>
            </a:ext>
          </a:extLst>
        </xdr:cNvPr>
        <xdr:cNvSpPr txBox="1"/>
      </xdr:nvSpPr>
      <xdr:spPr>
        <a:xfrm>
          <a:off x="12649199" y="42672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57150</xdr:rowOff>
    </xdr:from>
    <xdr:to>
      <xdr:col>15</xdr:col>
      <xdr:colOff>4438650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7"/>
        <a:stretch/>
      </xdr:blipFill>
      <xdr:spPr>
        <a:xfrm>
          <a:off x="8124825" y="1009650"/>
          <a:ext cx="4362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4295775</xdr:colOff>
      <xdr:row>3</xdr:row>
      <xdr:rowOff>47625</xdr:rowOff>
    </xdr:from>
    <xdr:to>
      <xdr:col>15</xdr:col>
      <xdr:colOff>6941775</xdr:colOff>
      <xdr:row>35</xdr:row>
      <xdr:rowOff>234225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1000125"/>
          <a:ext cx="2646000" cy="5292000"/>
        </a:xfrm>
        <a:prstGeom prst="rect">
          <a:avLst/>
        </a:prstGeom>
      </xdr:spPr>
    </xdr:pic>
    <xdr:clientData/>
  </xdr:twoCellAnchor>
  <xdr:twoCellAnchor>
    <xdr:from>
      <xdr:col>15</xdr:col>
      <xdr:colOff>6829425</xdr:colOff>
      <xdr:row>10</xdr:row>
      <xdr:rowOff>9525</xdr:rowOff>
    </xdr:from>
    <xdr:to>
      <xdr:col>15</xdr:col>
      <xdr:colOff>7153275</xdr:colOff>
      <xdr:row>14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 txBox="1"/>
      </xdr:nvSpPr>
      <xdr:spPr>
        <a:xfrm>
          <a:off x="14878050" y="2152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5438775</xdr:colOff>
      <xdr:row>35</xdr:row>
      <xdr:rowOff>104775</xdr:rowOff>
    </xdr:from>
    <xdr:to>
      <xdr:col>15</xdr:col>
      <xdr:colOff>5762625</xdr:colOff>
      <xdr:row>37</xdr:row>
      <xdr:rowOff>130265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 txBox="1"/>
      </xdr:nvSpPr>
      <xdr:spPr>
        <a:xfrm>
          <a:off x="13487400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5419724</xdr:colOff>
      <xdr:row>3</xdr:row>
      <xdr:rowOff>114300</xdr:rowOff>
    </xdr:from>
    <xdr:to>
      <xdr:col>15</xdr:col>
      <xdr:colOff>5829299</xdr:colOff>
      <xdr:row>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B00-000008000000}"/>
            </a:ext>
          </a:extLst>
        </xdr:cNvPr>
        <xdr:cNvSpPr txBox="1"/>
      </xdr:nvSpPr>
      <xdr:spPr>
        <a:xfrm>
          <a:off x="13468349" y="10668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5410199</xdr:colOff>
      <xdr:row>2</xdr:row>
      <xdr:rowOff>190500</xdr:rowOff>
    </xdr:from>
    <xdr:to>
      <xdr:col>15</xdr:col>
      <xdr:colOff>5819774</xdr:colOff>
      <xdr:row>5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B00-000009000000}"/>
            </a:ext>
          </a:extLst>
        </xdr:cNvPr>
        <xdr:cNvSpPr txBox="1"/>
      </xdr:nvSpPr>
      <xdr:spPr>
        <a:xfrm>
          <a:off x="13458824" y="85725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152400</xdr:rowOff>
    </xdr:from>
    <xdr:to>
      <xdr:col>14</xdr:col>
      <xdr:colOff>3600449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115299" y="1104900"/>
          <a:ext cx="3533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3619500</xdr:colOff>
      <xdr:row>3</xdr:row>
      <xdr:rowOff>104775</xdr:rowOff>
    </xdr:from>
    <xdr:to>
      <xdr:col>14</xdr:col>
      <xdr:colOff>7941321</xdr:colOff>
      <xdr:row>23</xdr:row>
      <xdr:rowOff>11025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8125" y="1057275"/>
          <a:ext cx="4321821" cy="3240000"/>
        </a:xfrm>
        <a:prstGeom prst="rect">
          <a:avLst/>
        </a:prstGeom>
      </xdr:spPr>
    </xdr:pic>
    <xdr:clientData/>
  </xdr:twoCellAnchor>
  <xdr:twoCellAnchor>
    <xdr:from>
      <xdr:col>14</xdr:col>
      <xdr:colOff>5667376</xdr:colOff>
      <xdr:row>14</xdr:row>
      <xdr:rowOff>28575</xdr:rowOff>
    </xdr:from>
    <xdr:to>
      <xdr:col>14</xdr:col>
      <xdr:colOff>5943601</xdr:colOff>
      <xdr:row>17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SpPr txBox="1"/>
      </xdr:nvSpPr>
      <xdr:spPr>
        <a:xfrm>
          <a:off x="13716001" y="264795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4495801</xdr:colOff>
      <xdr:row>22</xdr:row>
      <xdr:rowOff>371475</xdr:rowOff>
    </xdr:from>
    <xdr:to>
      <xdr:col>14</xdr:col>
      <xdr:colOff>4819651</xdr:colOff>
      <xdr:row>25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 txBox="1"/>
      </xdr:nvSpPr>
      <xdr:spPr>
        <a:xfrm>
          <a:off x="12544426" y="4181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6772275</xdr:colOff>
      <xdr:row>2</xdr:row>
      <xdr:rowOff>257175</xdr:rowOff>
    </xdr:from>
    <xdr:to>
      <xdr:col>14</xdr:col>
      <xdr:colOff>7181850</xdr:colOff>
      <xdr:row>5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C00-000008000000}"/>
            </a:ext>
          </a:extLst>
        </xdr:cNvPr>
        <xdr:cNvSpPr txBox="1"/>
      </xdr:nvSpPr>
      <xdr:spPr>
        <a:xfrm>
          <a:off x="14820900" y="92392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3848099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3"/>
        <a:stretch/>
      </xdr:blipFill>
      <xdr:spPr>
        <a:xfrm>
          <a:off x="8686799" y="952500"/>
          <a:ext cx="3781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4086239</xdr:colOff>
      <xdr:row>3</xdr:row>
      <xdr:rowOff>104775</xdr:rowOff>
    </xdr:from>
    <xdr:to>
      <xdr:col>12</xdr:col>
      <xdr:colOff>6894247</xdr:colOff>
      <xdr:row>18</xdr:row>
      <xdr:rowOff>21525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64" y="1057275"/>
          <a:ext cx="2808008" cy="3060000"/>
        </a:xfrm>
        <a:prstGeom prst="rect">
          <a:avLst/>
        </a:prstGeom>
      </xdr:spPr>
    </xdr:pic>
    <xdr:clientData/>
  </xdr:twoCellAnchor>
  <xdr:twoCellAnchor>
    <xdr:from>
      <xdr:col>12</xdr:col>
      <xdr:colOff>6772275</xdr:colOff>
      <xdr:row>10</xdr:row>
      <xdr:rowOff>342900</xdr:rowOff>
    </xdr:from>
    <xdr:to>
      <xdr:col>12</xdr:col>
      <xdr:colOff>7048500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D00-000006000000}"/>
            </a:ext>
          </a:extLst>
        </xdr:cNvPr>
        <xdr:cNvSpPr txBox="1"/>
      </xdr:nvSpPr>
      <xdr:spPr>
        <a:xfrm>
          <a:off x="14058900" y="243840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5314950</xdr:colOff>
      <xdr:row>17</xdr:row>
      <xdr:rowOff>123825</xdr:rowOff>
    </xdr:from>
    <xdr:to>
      <xdr:col>12</xdr:col>
      <xdr:colOff>5638800</xdr:colOff>
      <xdr:row>19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SpPr txBox="1"/>
      </xdr:nvSpPr>
      <xdr:spPr>
        <a:xfrm>
          <a:off x="12601575" y="3981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3</xdr:row>
      <xdr:rowOff>0</xdr:rowOff>
    </xdr:from>
    <xdr:to>
      <xdr:col>10</xdr:col>
      <xdr:colOff>5720280</xdr:colOff>
      <xdr:row>13</xdr:row>
      <xdr:rowOff>173625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"/>
        <a:stretch/>
      </xdr:blipFill>
      <xdr:spPr>
        <a:xfrm>
          <a:off x="6696075" y="952500"/>
          <a:ext cx="5644080" cy="24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1304924</xdr:colOff>
      <xdr:row>15</xdr:row>
      <xdr:rowOff>47614</xdr:rowOff>
    </xdr:from>
    <xdr:to>
      <xdr:col>10</xdr:col>
      <xdr:colOff>4611590</xdr:colOff>
      <xdr:row>27</xdr:row>
      <xdr:rowOff>103448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4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799" y="3714739"/>
          <a:ext cx="3306666" cy="2913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127</xdr:row>
      <xdr:rowOff>144608</xdr:rowOff>
    </xdr:from>
    <xdr:to>
      <xdr:col>1</xdr:col>
      <xdr:colOff>2543175</xdr:colOff>
      <xdr:row>132</xdr:row>
      <xdr:rowOff>182707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2050858"/>
          <a:ext cx="1905000" cy="1228724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294</xdr:row>
      <xdr:rowOff>200025</xdr:rowOff>
    </xdr:from>
    <xdr:to>
      <xdr:col>1</xdr:col>
      <xdr:colOff>2057400</xdr:colOff>
      <xdr:row>297</xdr:row>
      <xdr:rowOff>223171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2823150"/>
          <a:ext cx="1657350" cy="737521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101</xdr:row>
      <xdr:rowOff>153458</xdr:rowOff>
    </xdr:from>
    <xdr:to>
      <xdr:col>1</xdr:col>
      <xdr:colOff>2773025</xdr:colOff>
      <xdr:row>102</xdr:row>
      <xdr:rowOff>95333</xdr:rowOff>
    </xdr:to>
    <xdr:sp macro="" textlink="">
      <xdr:nvSpPr>
        <xdr:cNvPr id="17" name="Шеврон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753975" y="837959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542925</xdr:colOff>
      <xdr:row>99</xdr:row>
      <xdr:rowOff>212147</xdr:rowOff>
    </xdr:from>
    <xdr:to>
      <xdr:col>1</xdr:col>
      <xdr:colOff>2124075</xdr:colOff>
      <xdr:row>104</xdr:row>
      <xdr:rowOff>152044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832147"/>
          <a:ext cx="1581150" cy="1130522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129</xdr:row>
      <xdr:rowOff>150284</xdr:rowOff>
    </xdr:from>
    <xdr:to>
      <xdr:col>1</xdr:col>
      <xdr:colOff>2773025</xdr:colOff>
      <xdr:row>130</xdr:row>
      <xdr:rowOff>92159</xdr:rowOff>
    </xdr:to>
    <xdr:sp macro="" textlink="">
      <xdr:nvSpPr>
        <xdr:cNvPr id="20" name="Шеврон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2753975" y="1274060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160</xdr:row>
      <xdr:rowOff>147109</xdr:rowOff>
    </xdr:from>
    <xdr:to>
      <xdr:col>1</xdr:col>
      <xdr:colOff>2791575</xdr:colOff>
      <xdr:row>161</xdr:row>
      <xdr:rowOff>88984</xdr:rowOff>
    </xdr:to>
    <xdr:sp macro="" textlink="">
      <xdr:nvSpPr>
        <xdr:cNvPr id="22" name="Шеврон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2772525" y="1753023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514350</xdr:colOff>
      <xdr:row>158</xdr:row>
      <xdr:rowOff>228600</xdr:rowOff>
    </xdr:from>
    <xdr:to>
      <xdr:col>1</xdr:col>
      <xdr:colOff>2114550</xdr:colOff>
      <xdr:row>163</xdr:row>
      <xdr:rowOff>126111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7135475"/>
          <a:ext cx="1600200" cy="1088136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210</xdr:row>
      <xdr:rowOff>155122</xdr:rowOff>
    </xdr:from>
    <xdr:to>
      <xdr:col>1</xdr:col>
      <xdr:colOff>2774492</xdr:colOff>
      <xdr:row>211</xdr:row>
      <xdr:rowOff>96997</xdr:rowOff>
    </xdr:to>
    <xdr:sp macro="" textlink="">
      <xdr:nvSpPr>
        <xdr:cNvPr id="24" name="Шеврон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2755442" y="2468199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495300</xdr:colOff>
      <xdr:row>209</xdr:row>
      <xdr:rowOff>38100</xdr:rowOff>
    </xdr:from>
    <xdr:to>
      <xdr:col>1</xdr:col>
      <xdr:colOff>2133600</xdr:colOff>
      <xdr:row>213</xdr:row>
      <xdr:rowOff>183261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326850"/>
          <a:ext cx="1638300" cy="1097661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256</xdr:row>
      <xdr:rowOff>19050</xdr:rowOff>
    </xdr:from>
    <xdr:to>
      <xdr:col>1</xdr:col>
      <xdr:colOff>2774492</xdr:colOff>
      <xdr:row>256</xdr:row>
      <xdr:rowOff>199050</xdr:rowOff>
    </xdr:to>
    <xdr:sp macro="" textlink="">
      <xdr:nvSpPr>
        <xdr:cNvPr id="26" name="Шеврон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2755442" y="307371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</xdr:row>
      <xdr:rowOff>152400</xdr:rowOff>
    </xdr:from>
    <xdr:to>
      <xdr:col>1</xdr:col>
      <xdr:colOff>2774492</xdr:colOff>
      <xdr:row>270</xdr:row>
      <xdr:rowOff>94275</xdr:rowOff>
    </xdr:to>
    <xdr:sp macro="" textlink="">
      <xdr:nvSpPr>
        <xdr:cNvPr id="27" name="Шеврон 2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2755442" y="315849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</xdr:row>
      <xdr:rowOff>155575</xdr:rowOff>
    </xdr:from>
    <xdr:to>
      <xdr:col>1</xdr:col>
      <xdr:colOff>2774492</xdr:colOff>
      <xdr:row>283</xdr:row>
      <xdr:rowOff>97450</xdr:rowOff>
    </xdr:to>
    <xdr:sp macro="" textlink="">
      <xdr:nvSpPr>
        <xdr:cNvPr id="28" name="Шеврон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2755442" y="323024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</xdr:row>
      <xdr:rowOff>155575</xdr:rowOff>
    </xdr:from>
    <xdr:to>
      <xdr:col>1</xdr:col>
      <xdr:colOff>2774492</xdr:colOff>
      <xdr:row>296</xdr:row>
      <xdr:rowOff>97450</xdr:rowOff>
    </xdr:to>
    <xdr:sp macro="" textlink="">
      <xdr:nvSpPr>
        <xdr:cNvPr id="29" name="Шеврон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2755442" y="3301682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</xdr:row>
      <xdr:rowOff>155575</xdr:rowOff>
    </xdr:from>
    <xdr:to>
      <xdr:col>1</xdr:col>
      <xdr:colOff>2774492</xdr:colOff>
      <xdr:row>309</xdr:row>
      <xdr:rowOff>97450</xdr:rowOff>
    </xdr:to>
    <xdr:sp macro="" textlink="">
      <xdr:nvSpPr>
        <xdr:cNvPr id="30" name="Шеврон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2755442" y="337312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161925</xdr:colOff>
      <xdr:row>268</xdr:row>
      <xdr:rowOff>133350</xdr:rowOff>
    </xdr:from>
    <xdr:to>
      <xdr:col>1</xdr:col>
      <xdr:colOff>2066925</xdr:colOff>
      <xdr:row>271</xdr:row>
      <xdr:rowOff>219075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1327725"/>
          <a:ext cx="1905000" cy="800100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16</xdr:row>
      <xdr:rowOff>33867</xdr:rowOff>
    </xdr:from>
    <xdr:to>
      <xdr:col>1</xdr:col>
      <xdr:colOff>2773025</xdr:colOff>
      <xdr:row>16</xdr:row>
      <xdr:rowOff>213867</xdr:rowOff>
    </xdr:to>
    <xdr:sp macro="" textlink="">
      <xdr:nvSpPr>
        <xdr:cNvPr id="18" name="Шеврон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2753975" y="219864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29</xdr:row>
      <xdr:rowOff>32808</xdr:rowOff>
    </xdr:from>
    <xdr:to>
      <xdr:col>1</xdr:col>
      <xdr:colOff>2773025</xdr:colOff>
      <xdr:row>29</xdr:row>
      <xdr:rowOff>212808</xdr:rowOff>
    </xdr:to>
    <xdr:sp macro="" textlink="">
      <xdr:nvSpPr>
        <xdr:cNvPr id="33" name="Шеврон 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2753975" y="292494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42</xdr:row>
      <xdr:rowOff>148166</xdr:rowOff>
    </xdr:from>
    <xdr:to>
      <xdr:col>1</xdr:col>
      <xdr:colOff>2773025</xdr:colOff>
      <xdr:row>43</xdr:row>
      <xdr:rowOff>90041</xdr:rowOff>
    </xdr:to>
    <xdr:sp macro="" textlink="">
      <xdr:nvSpPr>
        <xdr:cNvPr id="34" name="Шеврон 3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2753975" y="3767666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56</xdr:row>
      <xdr:rowOff>152400</xdr:rowOff>
    </xdr:from>
    <xdr:to>
      <xdr:col>1</xdr:col>
      <xdr:colOff>2773025</xdr:colOff>
      <xdr:row>57</xdr:row>
      <xdr:rowOff>94275</xdr:rowOff>
    </xdr:to>
    <xdr:sp macro="" textlink="">
      <xdr:nvSpPr>
        <xdr:cNvPr id="35" name="Шеврон 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2753975" y="4741718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69</xdr:row>
      <xdr:rowOff>151342</xdr:rowOff>
    </xdr:from>
    <xdr:to>
      <xdr:col>1</xdr:col>
      <xdr:colOff>2773025</xdr:colOff>
      <xdr:row>70</xdr:row>
      <xdr:rowOff>93217</xdr:rowOff>
    </xdr:to>
    <xdr:sp macro="" textlink="">
      <xdr:nvSpPr>
        <xdr:cNvPr id="36" name="Шеврон 3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753975" y="5468024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81</xdr:row>
      <xdr:rowOff>155576</xdr:rowOff>
    </xdr:from>
    <xdr:to>
      <xdr:col>1</xdr:col>
      <xdr:colOff>2773025</xdr:colOff>
      <xdr:row>82</xdr:row>
      <xdr:rowOff>97451</xdr:rowOff>
    </xdr:to>
    <xdr:sp macro="" textlink="">
      <xdr:nvSpPr>
        <xdr:cNvPr id="37" name="Шеврон 3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2753975" y="595716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185</xdr:row>
      <xdr:rowOff>153458</xdr:rowOff>
    </xdr:from>
    <xdr:to>
      <xdr:col>1</xdr:col>
      <xdr:colOff>2791575</xdr:colOff>
      <xdr:row>186</xdr:row>
      <xdr:rowOff>95333</xdr:rowOff>
    </xdr:to>
    <xdr:sp macro="" textlink="">
      <xdr:nvSpPr>
        <xdr:cNvPr id="38" name="Шеврон 3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>
          <a:off x="2772525" y="2110845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238</xdr:row>
      <xdr:rowOff>156483</xdr:rowOff>
    </xdr:from>
    <xdr:to>
      <xdr:col>1</xdr:col>
      <xdr:colOff>2774492</xdr:colOff>
      <xdr:row>239</xdr:row>
      <xdr:rowOff>98358</xdr:rowOff>
    </xdr:to>
    <xdr:sp macro="" textlink="">
      <xdr:nvSpPr>
        <xdr:cNvPr id="39" name="Шеврон 3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2755442" y="2896960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</xdr:row>
      <xdr:rowOff>34023</xdr:rowOff>
    </xdr:from>
    <xdr:to>
      <xdr:col>1</xdr:col>
      <xdr:colOff>2774492</xdr:colOff>
      <xdr:row>321</xdr:row>
      <xdr:rowOff>214023</xdr:rowOff>
    </xdr:to>
    <xdr:sp macro="" textlink="">
      <xdr:nvSpPr>
        <xdr:cNvPr id="40" name="Шеврон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2755442" y="3432402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333</xdr:row>
      <xdr:rowOff>149680</xdr:rowOff>
    </xdr:from>
    <xdr:to>
      <xdr:col>1</xdr:col>
      <xdr:colOff>2774492</xdr:colOff>
      <xdr:row>334</xdr:row>
      <xdr:rowOff>91555</xdr:rowOff>
    </xdr:to>
    <xdr:sp macro="" textlink="">
      <xdr:nvSpPr>
        <xdr:cNvPr id="41" name="Шеврон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2755442" y="3491593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345</xdr:row>
      <xdr:rowOff>149683</xdr:rowOff>
    </xdr:from>
    <xdr:to>
      <xdr:col>1</xdr:col>
      <xdr:colOff>2774492</xdr:colOff>
      <xdr:row>346</xdr:row>
      <xdr:rowOff>91558</xdr:rowOff>
    </xdr:to>
    <xdr:sp macro="" textlink="">
      <xdr:nvSpPr>
        <xdr:cNvPr id="42" name="Шеврон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2755442" y="3539218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365</xdr:row>
      <xdr:rowOff>149685</xdr:rowOff>
    </xdr:from>
    <xdr:to>
      <xdr:col>1</xdr:col>
      <xdr:colOff>2774492</xdr:colOff>
      <xdr:row>366</xdr:row>
      <xdr:rowOff>91560</xdr:rowOff>
    </xdr:to>
    <xdr:sp macro="" textlink="">
      <xdr:nvSpPr>
        <xdr:cNvPr id="43" name="Шеврон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2755442" y="3777343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393</xdr:row>
      <xdr:rowOff>149679</xdr:rowOff>
    </xdr:from>
    <xdr:to>
      <xdr:col>1</xdr:col>
      <xdr:colOff>2774492</xdr:colOff>
      <xdr:row>394</xdr:row>
      <xdr:rowOff>91554</xdr:rowOff>
    </xdr:to>
    <xdr:sp macro="" textlink="">
      <xdr:nvSpPr>
        <xdr:cNvPr id="44" name="Шеврон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2755442" y="4205967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424</xdr:row>
      <xdr:rowOff>149679</xdr:rowOff>
    </xdr:from>
    <xdr:to>
      <xdr:col>1</xdr:col>
      <xdr:colOff>2774492</xdr:colOff>
      <xdr:row>425</xdr:row>
      <xdr:rowOff>91554</xdr:rowOff>
    </xdr:to>
    <xdr:sp macro="" textlink="">
      <xdr:nvSpPr>
        <xdr:cNvPr id="45" name="Шеврон 4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2755442" y="4706030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449</xdr:row>
      <xdr:rowOff>156482</xdr:rowOff>
    </xdr:from>
    <xdr:to>
      <xdr:col>1</xdr:col>
      <xdr:colOff>2774492</xdr:colOff>
      <xdr:row>450</xdr:row>
      <xdr:rowOff>98357</xdr:rowOff>
    </xdr:to>
    <xdr:sp macro="" textlink="">
      <xdr:nvSpPr>
        <xdr:cNvPr id="46" name="Шеврон 45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>
          <a:off x="2755442" y="5063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474</xdr:row>
      <xdr:rowOff>156482</xdr:rowOff>
    </xdr:from>
    <xdr:to>
      <xdr:col>1</xdr:col>
      <xdr:colOff>2774492</xdr:colOff>
      <xdr:row>475</xdr:row>
      <xdr:rowOff>98357</xdr:rowOff>
    </xdr:to>
    <xdr:sp macro="" textlink="">
      <xdr:nvSpPr>
        <xdr:cNvPr id="47" name="Шеврон 4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2755442" y="5421085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502</xdr:row>
      <xdr:rowOff>153866</xdr:rowOff>
    </xdr:from>
    <xdr:to>
      <xdr:col>1</xdr:col>
      <xdr:colOff>2774492</xdr:colOff>
      <xdr:row>503</xdr:row>
      <xdr:rowOff>92077</xdr:rowOff>
    </xdr:to>
    <xdr:sp macro="" textlink="">
      <xdr:nvSpPr>
        <xdr:cNvPr id="48" name="Шеврон 4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>
          <a:off x="2755442" y="58494491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523</xdr:row>
      <xdr:rowOff>161193</xdr:rowOff>
    </xdr:from>
    <xdr:to>
      <xdr:col>1</xdr:col>
      <xdr:colOff>2774492</xdr:colOff>
      <xdr:row>524</xdr:row>
      <xdr:rowOff>99404</xdr:rowOff>
    </xdr:to>
    <xdr:sp macro="" textlink="">
      <xdr:nvSpPr>
        <xdr:cNvPr id="49" name="Шеврон 4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>
          <a:off x="2755442" y="61121193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546</xdr:row>
      <xdr:rowOff>153865</xdr:rowOff>
    </xdr:from>
    <xdr:to>
      <xdr:col>1</xdr:col>
      <xdr:colOff>2774492</xdr:colOff>
      <xdr:row>547</xdr:row>
      <xdr:rowOff>92076</xdr:rowOff>
    </xdr:to>
    <xdr:sp macro="" textlink="">
      <xdr:nvSpPr>
        <xdr:cNvPr id="50" name="Шеврон 4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>
          <a:off x="2755442" y="642094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565</xdr:row>
      <xdr:rowOff>153865</xdr:rowOff>
    </xdr:from>
    <xdr:to>
      <xdr:col>1</xdr:col>
      <xdr:colOff>2774492</xdr:colOff>
      <xdr:row>566</xdr:row>
      <xdr:rowOff>92076</xdr:rowOff>
    </xdr:to>
    <xdr:sp macro="" textlink="">
      <xdr:nvSpPr>
        <xdr:cNvPr id="51" name="Шеврон 5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2755442" y="66352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580</xdr:row>
      <xdr:rowOff>153865</xdr:rowOff>
    </xdr:from>
    <xdr:to>
      <xdr:col>1</xdr:col>
      <xdr:colOff>2774492</xdr:colOff>
      <xdr:row>581</xdr:row>
      <xdr:rowOff>92077</xdr:rowOff>
    </xdr:to>
    <xdr:sp macro="" textlink="">
      <xdr:nvSpPr>
        <xdr:cNvPr id="52" name="Шеврон 51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>
          <a:off x="2755442" y="6754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596</xdr:row>
      <xdr:rowOff>153865</xdr:rowOff>
    </xdr:from>
    <xdr:to>
      <xdr:col>1</xdr:col>
      <xdr:colOff>2774492</xdr:colOff>
      <xdr:row>597</xdr:row>
      <xdr:rowOff>92077</xdr:rowOff>
    </xdr:to>
    <xdr:sp macro="" textlink="">
      <xdr:nvSpPr>
        <xdr:cNvPr id="53" name="Шеврон 52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>
          <a:off x="2755442" y="68971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610</xdr:row>
      <xdr:rowOff>153865</xdr:rowOff>
    </xdr:from>
    <xdr:to>
      <xdr:col>1</xdr:col>
      <xdr:colOff>2774492</xdr:colOff>
      <xdr:row>611</xdr:row>
      <xdr:rowOff>92077</xdr:rowOff>
    </xdr:to>
    <xdr:sp macro="" textlink="">
      <xdr:nvSpPr>
        <xdr:cNvPr id="54" name="Шеврон 53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2755442" y="699244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624</xdr:row>
      <xdr:rowOff>153865</xdr:rowOff>
    </xdr:from>
    <xdr:to>
      <xdr:col>1</xdr:col>
      <xdr:colOff>2774492</xdr:colOff>
      <xdr:row>625</xdr:row>
      <xdr:rowOff>92077</xdr:rowOff>
    </xdr:to>
    <xdr:sp macro="" textlink="">
      <xdr:nvSpPr>
        <xdr:cNvPr id="55" name="Шеврон 5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/>
      </xdr:nvSpPr>
      <xdr:spPr>
        <a:xfrm>
          <a:off x="2755442" y="7087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638</xdr:row>
      <xdr:rowOff>19050</xdr:rowOff>
    </xdr:from>
    <xdr:to>
      <xdr:col>1</xdr:col>
      <xdr:colOff>2774492</xdr:colOff>
      <xdr:row>638</xdr:row>
      <xdr:rowOff>199050</xdr:rowOff>
    </xdr:to>
    <xdr:sp macro="" textlink="">
      <xdr:nvSpPr>
        <xdr:cNvPr id="56" name="Шеврон 55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/>
      </xdr:nvSpPr>
      <xdr:spPr>
        <a:xfrm>
          <a:off x="2755442" y="716946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652</xdr:row>
      <xdr:rowOff>156482</xdr:rowOff>
    </xdr:from>
    <xdr:to>
      <xdr:col>1</xdr:col>
      <xdr:colOff>2774492</xdr:colOff>
      <xdr:row>653</xdr:row>
      <xdr:rowOff>98357</xdr:rowOff>
    </xdr:to>
    <xdr:sp macro="" textlink="">
      <xdr:nvSpPr>
        <xdr:cNvPr id="57" name="Шеврон 5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2755442" y="7278460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666</xdr:row>
      <xdr:rowOff>27975</xdr:rowOff>
    </xdr:from>
    <xdr:to>
      <xdr:col>1</xdr:col>
      <xdr:colOff>2774492</xdr:colOff>
      <xdr:row>666</xdr:row>
      <xdr:rowOff>211638</xdr:rowOff>
    </xdr:to>
    <xdr:sp macro="" textlink="">
      <xdr:nvSpPr>
        <xdr:cNvPr id="58" name="Шеврон 5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676</xdr:row>
      <xdr:rowOff>162329</xdr:rowOff>
    </xdr:from>
    <xdr:to>
      <xdr:col>1</xdr:col>
      <xdr:colOff>2774492</xdr:colOff>
      <xdr:row>677</xdr:row>
      <xdr:rowOff>92074</xdr:rowOff>
    </xdr:to>
    <xdr:sp macro="" textlink="">
      <xdr:nvSpPr>
        <xdr:cNvPr id="59" name="Шеврон 5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2766025" y="73365129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690</xdr:row>
      <xdr:rowOff>153865</xdr:rowOff>
    </xdr:from>
    <xdr:to>
      <xdr:col>1</xdr:col>
      <xdr:colOff>2774492</xdr:colOff>
      <xdr:row>691</xdr:row>
      <xdr:rowOff>92077</xdr:rowOff>
    </xdr:to>
    <xdr:sp macro="" textlink="">
      <xdr:nvSpPr>
        <xdr:cNvPr id="60" name="Шеврон 59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2755442" y="7468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705</xdr:row>
      <xdr:rowOff>156482</xdr:rowOff>
    </xdr:from>
    <xdr:to>
      <xdr:col>1</xdr:col>
      <xdr:colOff>2774492</xdr:colOff>
      <xdr:row>706</xdr:row>
      <xdr:rowOff>98357</xdr:rowOff>
    </xdr:to>
    <xdr:sp macro="" textlink="">
      <xdr:nvSpPr>
        <xdr:cNvPr id="61" name="Шеврон 6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2755442" y="75880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721</xdr:row>
      <xdr:rowOff>156482</xdr:rowOff>
    </xdr:from>
    <xdr:to>
      <xdr:col>1</xdr:col>
      <xdr:colOff>2774492</xdr:colOff>
      <xdr:row>722</xdr:row>
      <xdr:rowOff>98357</xdr:rowOff>
    </xdr:to>
    <xdr:sp macro="" textlink="">
      <xdr:nvSpPr>
        <xdr:cNvPr id="62" name="Шеврон 6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2755442" y="7730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735</xdr:row>
      <xdr:rowOff>153865</xdr:rowOff>
    </xdr:from>
    <xdr:to>
      <xdr:col>1</xdr:col>
      <xdr:colOff>2774492</xdr:colOff>
      <xdr:row>736</xdr:row>
      <xdr:rowOff>92076</xdr:rowOff>
    </xdr:to>
    <xdr:sp macro="" textlink="">
      <xdr:nvSpPr>
        <xdr:cNvPr id="63" name="Шеврон 6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2755442" y="78258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748</xdr:row>
      <xdr:rowOff>153865</xdr:rowOff>
    </xdr:from>
    <xdr:to>
      <xdr:col>1</xdr:col>
      <xdr:colOff>2774492</xdr:colOff>
      <xdr:row>749</xdr:row>
      <xdr:rowOff>92077</xdr:rowOff>
    </xdr:to>
    <xdr:sp macro="" textlink="">
      <xdr:nvSpPr>
        <xdr:cNvPr id="64" name="Шеврон 63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2755442" y="7897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761</xdr:row>
      <xdr:rowOff>153865</xdr:rowOff>
    </xdr:from>
    <xdr:to>
      <xdr:col>1</xdr:col>
      <xdr:colOff>2774492</xdr:colOff>
      <xdr:row>762</xdr:row>
      <xdr:rowOff>92076</xdr:rowOff>
    </xdr:to>
    <xdr:sp macro="" textlink="">
      <xdr:nvSpPr>
        <xdr:cNvPr id="65" name="Шеврон 6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2755442" y="79687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773</xdr:row>
      <xdr:rowOff>153865</xdr:rowOff>
    </xdr:from>
    <xdr:to>
      <xdr:col>1</xdr:col>
      <xdr:colOff>2774492</xdr:colOff>
      <xdr:row>774</xdr:row>
      <xdr:rowOff>92076</xdr:rowOff>
    </xdr:to>
    <xdr:sp macro="" textlink="">
      <xdr:nvSpPr>
        <xdr:cNvPr id="66" name="Шеврон 65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/>
      </xdr:nvSpPr>
      <xdr:spPr>
        <a:xfrm>
          <a:off x="2755442" y="80163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785</xdr:row>
      <xdr:rowOff>153865</xdr:rowOff>
    </xdr:from>
    <xdr:to>
      <xdr:col>1</xdr:col>
      <xdr:colOff>2774492</xdr:colOff>
      <xdr:row>786</xdr:row>
      <xdr:rowOff>92076</xdr:rowOff>
    </xdr:to>
    <xdr:sp macro="" textlink="">
      <xdr:nvSpPr>
        <xdr:cNvPr id="67" name="Шеврон 6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/>
      </xdr:nvSpPr>
      <xdr:spPr>
        <a:xfrm>
          <a:off x="2755442" y="806401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799</xdr:row>
      <xdr:rowOff>156482</xdr:rowOff>
    </xdr:from>
    <xdr:to>
      <xdr:col>1</xdr:col>
      <xdr:colOff>2774492</xdr:colOff>
      <xdr:row>800</xdr:row>
      <xdr:rowOff>98357</xdr:rowOff>
    </xdr:to>
    <xdr:sp macro="" textlink="">
      <xdr:nvSpPr>
        <xdr:cNvPr id="68" name="Шеврон 67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/>
      </xdr:nvSpPr>
      <xdr:spPr>
        <a:xfrm>
          <a:off x="2755442" y="81595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1382</xdr:row>
      <xdr:rowOff>156482</xdr:rowOff>
    </xdr:from>
    <xdr:to>
      <xdr:col>1</xdr:col>
      <xdr:colOff>2774492</xdr:colOff>
      <xdr:row>1383</xdr:row>
      <xdr:rowOff>98357</xdr:rowOff>
    </xdr:to>
    <xdr:sp macro="" textlink="">
      <xdr:nvSpPr>
        <xdr:cNvPr id="69" name="Шеврон 68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/>
      </xdr:nvSpPr>
      <xdr:spPr>
        <a:xfrm>
          <a:off x="2755442" y="132276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1506</xdr:row>
      <xdr:rowOff>156482</xdr:rowOff>
    </xdr:from>
    <xdr:to>
      <xdr:col>1</xdr:col>
      <xdr:colOff>2774492</xdr:colOff>
      <xdr:row>1507</xdr:row>
      <xdr:rowOff>98357</xdr:rowOff>
    </xdr:to>
    <xdr:sp macro="" textlink="">
      <xdr:nvSpPr>
        <xdr:cNvPr id="70" name="Шеврон 69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/>
      </xdr:nvSpPr>
      <xdr:spPr>
        <a:xfrm>
          <a:off x="2755442" y="14779398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1634</xdr:row>
      <xdr:rowOff>156482</xdr:rowOff>
    </xdr:from>
    <xdr:to>
      <xdr:col>1</xdr:col>
      <xdr:colOff>2774492</xdr:colOff>
      <xdr:row>1635</xdr:row>
      <xdr:rowOff>98357</xdr:rowOff>
    </xdr:to>
    <xdr:sp macro="" textlink="">
      <xdr:nvSpPr>
        <xdr:cNvPr id="71" name="Шеврон 7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/>
      </xdr:nvSpPr>
      <xdr:spPr>
        <a:xfrm>
          <a:off x="2755442" y="164280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1808</xdr:row>
      <xdr:rowOff>156482</xdr:rowOff>
    </xdr:from>
    <xdr:to>
      <xdr:col>1</xdr:col>
      <xdr:colOff>2774492</xdr:colOff>
      <xdr:row>1809</xdr:row>
      <xdr:rowOff>98357</xdr:rowOff>
    </xdr:to>
    <xdr:sp macro="" textlink="">
      <xdr:nvSpPr>
        <xdr:cNvPr id="72" name="Шеврон 7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/>
      </xdr:nvSpPr>
      <xdr:spPr>
        <a:xfrm>
          <a:off x="2755442" y="184647073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1842</xdr:row>
      <xdr:rowOff>156482</xdr:rowOff>
    </xdr:from>
    <xdr:to>
      <xdr:col>1</xdr:col>
      <xdr:colOff>2774492</xdr:colOff>
      <xdr:row>1843</xdr:row>
      <xdr:rowOff>98357</xdr:rowOff>
    </xdr:to>
    <xdr:sp macro="" textlink="">
      <xdr:nvSpPr>
        <xdr:cNvPr id="73" name="Шеврон 72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/>
      </xdr:nvSpPr>
      <xdr:spPr>
        <a:xfrm>
          <a:off x="2755442" y="188041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1926</xdr:row>
      <xdr:rowOff>156482</xdr:rowOff>
    </xdr:from>
    <xdr:to>
      <xdr:col>1</xdr:col>
      <xdr:colOff>2774492</xdr:colOff>
      <xdr:row>1927</xdr:row>
      <xdr:rowOff>98357</xdr:rowOff>
    </xdr:to>
    <xdr:sp macro="" textlink="">
      <xdr:nvSpPr>
        <xdr:cNvPr id="74" name="Шеврон 73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/>
      </xdr:nvSpPr>
      <xdr:spPr>
        <a:xfrm>
          <a:off x="2755442" y="1945877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1942</xdr:row>
      <xdr:rowOff>156482</xdr:rowOff>
    </xdr:from>
    <xdr:to>
      <xdr:col>1</xdr:col>
      <xdr:colOff>2774492</xdr:colOff>
      <xdr:row>1943</xdr:row>
      <xdr:rowOff>98357</xdr:rowOff>
    </xdr:to>
    <xdr:sp macro="" textlink="">
      <xdr:nvSpPr>
        <xdr:cNvPr id="75" name="Шеврон 7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/>
      </xdr:nvSpPr>
      <xdr:spPr>
        <a:xfrm>
          <a:off x="2755442" y="196042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2117</xdr:row>
      <xdr:rowOff>156482</xdr:rowOff>
    </xdr:from>
    <xdr:to>
      <xdr:col>1</xdr:col>
      <xdr:colOff>2774492</xdr:colOff>
      <xdr:row>2118</xdr:row>
      <xdr:rowOff>98357</xdr:rowOff>
    </xdr:to>
    <xdr:sp macro="" textlink="">
      <xdr:nvSpPr>
        <xdr:cNvPr id="76" name="Шеврон 75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816</xdr:row>
      <xdr:rowOff>153865</xdr:rowOff>
    </xdr:from>
    <xdr:to>
      <xdr:col>1</xdr:col>
      <xdr:colOff>2774492</xdr:colOff>
      <xdr:row>817</xdr:row>
      <xdr:rowOff>92077</xdr:rowOff>
    </xdr:to>
    <xdr:sp macro="" textlink="">
      <xdr:nvSpPr>
        <xdr:cNvPr id="77" name="Шеврон 76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/>
      </xdr:nvSpPr>
      <xdr:spPr>
        <a:xfrm>
          <a:off x="2755442" y="68751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831</xdr:row>
      <xdr:rowOff>153865</xdr:rowOff>
    </xdr:from>
    <xdr:to>
      <xdr:col>1</xdr:col>
      <xdr:colOff>2774492</xdr:colOff>
      <xdr:row>832</xdr:row>
      <xdr:rowOff>92076</xdr:rowOff>
    </xdr:to>
    <xdr:sp macro="" textlink="">
      <xdr:nvSpPr>
        <xdr:cNvPr id="78" name="Шеврон 77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952</xdr:row>
      <xdr:rowOff>153865</xdr:rowOff>
    </xdr:from>
    <xdr:to>
      <xdr:col>1</xdr:col>
      <xdr:colOff>2774492</xdr:colOff>
      <xdr:row>953</xdr:row>
      <xdr:rowOff>92076</xdr:rowOff>
    </xdr:to>
    <xdr:sp macro="" textlink="">
      <xdr:nvSpPr>
        <xdr:cNvPr id="79" name="Шеврон 78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964</xdr:row>
      <xdr:rowOff>153865</xdr:rowOff>
    </xdr:from>
    <xdr:to>
      <xdr:col>1</xdr:col>
      <xdr:colOff>2774492</xdr:colOff>
      <xdr:row>965</xdr:row>
      <xdr:rowOff>92076</xdr:rowOff>
    </xdr:to>
    <xdr:sp macro="" textlink="">
      <xdr:nvSpPr>
        <xdr:cNvPr id="80" name="Шеврон 79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1062</xdr:row>
      <xdr:rowOff>153865</xdr:rowOff>
    </xdr:from>
    <xdr:to>
      <xdr:col>1</xdr:col>
      <xdr:colOff>2774492</xdr:colOff>
      <xdr:row>1063</xdr:row>
      <xdr:rowOff>92076</xdr:rowOff>
    </xdr:to>
    <xdr:sp macro="" textlink="">
      <xdr:nvSpPr>
        <xdr:cNvPr id="81" name="Шеврон 8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1074</xdr:row>
      <xdr:rowOff>153865</xdr:rowOff>
    </xdr:from>
    <xdr:to>
      <xdr:col>1</xdr:col>
      <xdr:colOff>2774492</xdr:colOff>
      <xdr:row>1075</xdr:row>
      <xdr:rowOff>92076</xdr:rowOff>
    </xdr:to>
    <xdr:sp macro="" textlink="">
      <xdr:nvSpPr>
        <xdr:cNvPr id="82" name="Шеврон 81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1086</xdr:row>
      <xdr:rowOff>153865</xdr:rowOff>
    </xdr:from>
    <xdr:to>
      <xdr:col>1</xdr:col>
      <xdr:colOff>2774492</xdr:colOff>
      <xdr:row>1087</xdr:row>
      <xdr:rowOff>92076</xdr:rowOff>
    </xdr:to>
    <xdr:sp macro="" textlink="">
      <xdr:nvSpPr>
        <xdr:cNvPr id="83" name="Шеврон 8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1098</xdr:row>
      <xdr:rowOff>153865</xdr:rowOff>
    </xdr:from>
    <xdr:to>
      <xdr:col>1</xdr:col>
      <xdr:colOff>2774492</xdr:colOff>
      <xdr:row>1099</xdr:row>
      <xdr:rowOff>92076</xdr:rowOff>
    </xdr:to>
    <xdr:sp macro="" textlink="">
      <xdr:nvSpPr>
        <xdr:cNvPr id="84" name="Шеврон 83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1150</xdr:row>
      <xdr:rowOff>153865</xdr:rowOff>
    </xdr:from>
    <xdr:to>
      <xdr:col>1</xdr:col>
      <xdr:colOff>2774492</xdr:colOff>
      <xdr:row>1151</xdr:row>
      <xdr:rowOff>92076</xdr:rowOff>
    </xdr:to>
    <xdr:sp macro="" textlink="">
      <xdr:nvSpPr>
        <xdr:cNvPr id="85" name="Шеврон 8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1743</xdr:row>
      <xdr:rowOff>153865</xdr:rowOff>
    </xdr:from>
    <xdr:to>
      <xdr:col>1</xdr:col>
      <xdr:colOff>2774492</xdr:colOff>
      <xdr:row>1744</xdr:row>
      <xdr:rowOff>92076</xdr:rowOff>
    </xdr:to>
    <xdr:sp macro="" textlink="">
      <xdr:nvSpPr>
        <xdr:cNvPr id="86" name="Шеврон 85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1872</xdr:row>
      <xdr:rowOff>153865</xdr:rowOff>
    </xdr:from>
    <xdr:to>
      <xdr:col>1</xdr:col>
      <xdr:colOff>2774492</xdr:colOff>
      <xdr:row>1873</xdr:row>
      <xdr:rowOff>92076</xdr:rowOff>
    </xdr:to>
    <xdr:sp macro="" textlink="">
      <xdr:nvSpPr>
        <xdr:cNvPr id="87" name="Шеврон 8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1970</xdr:row>
      <xdr:rowOff>153865</xdr:rowOff>
    </xdr:from>
    <xdr:to>
      <xdr:col>1</xdr:col>
      <xdr:colOff>2774492</xdr:colOff>
      <xdr:row>1971</xdr:row>
      <xdr:rowOff>92076</xdr:rowOff>
    </xdr:to>
    <xdr:sp macro="" textlink="">
      <xdr:nvSpPr>
        <xdr:cNvPr id="88" name="Шеврон 87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1982</xdr:row>
      <xdr:rowOff>153865</xdr:rowOff>
    </xdr:from>
    <xdr:to>
      <xdr:col>1</xdr:col>
      <xdr:colOff>2774492</xdr:colOff>
      <xdr:row>1983</xdr:row>
      <xdr:rowOff>92076</xdr:rowOff>
    </xdr:to>
    <xdr:sp macro="" textlink="">
      <xdr:nvSpPr>
        <xdr:cNvPr id="89" name="Шеврон 88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1994</xdr:row>
      <xdr:rowOff>153865</xdr:rowOff>
    </xdr:from>
    <xdr:to>
      <xdr:col>1</xdr:col>
      <xdr:colOff>2774492</xdr:colOff>
      <xdr:row>1995</xdr:row>
      <xdr:rowOff>92076</xdr:rowOff>
    </xdr:to>
    <xdr:sp macro="" textlink="">
      <xdr:nvSpPr>
        <xdr:cNvPr id="90" name="Шеврон 89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2006</xdr:row>
      <xdr:rowOff>153865</xdr:rowOff>
    </xdr:from>
    <xdr:to>
      <xdr:col>1</xdr:col>
      <xdr:colOff>2774492</xdr:colOff>
      <xdr:row>2007</xdr:row>
      <xdr:rowOff>92076</xdr:rowOff>
    </xdr:to>
    <xdr:sp macro="" textlink="">
      <xdr:nvSpPr>
        <xdr:cNvPr id="91" name="Шеврон 90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2338</xdr:row>
      <xdr:rowOff>153865</xdr:rowOff>
    </xdr:from>
    <xdr:to>
      <xdr:col>1</xdr:col>
      <xdr:colOff>2774492</xdr:colOff>
      <xdr:row>2339</xdr:row>
      <xdr:rowOff>92076</xdr:rowOff>
    </xdr:to>
    <xdr:sp macro="" textlink="">
      <xdr:nvSpPr>
        <xdr:cNvPr id="92" name="Шеврон 91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2603</xdr:row>
      <xdr:rowOff>153865</xdr:rowOff>
    </xdr:from>
    <xdr:to>
      <xdr:col>1</xdr:col>
      <xdr:colOff>2774492</xdr:colOff>
      <xdr:row>2604</xdr:row>
      <xdr:rowOff>92076</xdr:rowOff>
    </xdr:to>
    <xdr:sp macro="" textlink="">
      <xdr:nvSpPr>
        <xdr:cNvPr id="93" name="Шеврон 92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2629</xdr:row>
      <xdr:rowOff>153865</xdr:rowOff>
    </xdr:from>
    <xdr:to>
      <xdr:col>1</xdr:col>
      <xdr:colOff>2774492</xdr:colOff>
      <xdr:row>2630</xdr:row>
      <xdr:rowOff>92076</xdr:rowOff>
    </xdr:to>
    <xdr:sp macro="" textlink="">
      <xdr:nvSpPr>
        <xdr:cNvPr id="94" name="Шеврон 93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2681</xdr:row>
      <xdr:rowOff>153865</xdr:rowOff>
    </xdr:from>
    <xdr:to>
      <xdr:col>1</xdr:col>
      <xdr:colOff>2774492</xdr:colOff>
      <xdr:row>2682</xdr:row>
      <xdr:rowOff>92076</xdr:rowOff>
    </xdr:to>
    <xdr:sp macro="" textlink="">
      <xdr:nvSpPr>
        <xdr:cNvPr id="95" name="Шеврон 94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2777</xdr:row>
      <xdr:rowOff>153865</xdr:rowOff>
    </xdr:from>
    <xdr:to>
      <xdr:col>1</xdr:col>
      <xdr:colOff>2774492</xdr:colOff>
      <xdr:row>2778</xdr:row>
      <xdr:rowOff>92076</xdr:rowOff>
    </xdr:to>
    <xdr:sp macro="" textlink="">
      <xdr:nvSpPr>
        <xdr:cNvPr id="96" name="Шеврон 95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2833</xdr:row>
      <xdr:rowOff>153865</xdr:rowOff>
    </xdr:from>
    <xdr:to>
      <xdr:col>1</xdr:col>
      <xdr:colOff>2774492</xdr:colOff>
      <xdr:row>2834</xdr:row>
      <xdr:rowOff>92076</xdr:rowOff>
    </xdr:to>
    <xdr:sp macro="" textlink="">
      <xdr:nvSpPr>
        <xdr:cNvPr id="97" name="Шеврон 96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2891</xdr:row>
      <xdr:rowOff>153865</xdr:rowOff>
    </xdr:from>
    <xdr:to>
      <xdr:col>1</xdr:col>
      <xdr:colOff>2774492</xdr:colOff>
      <xdr:row>2892</xdr:row>
      <xdr:rowOff>92076</xdr:rowOff>
    </xdr:to>
    <xdr:sp macro="" textlink="">
      <xdr:nvSpPr>
        <xdr:cNvPr id="98" name="Шеврон 97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2933</xdr:row>
      <xdr:rowOff>153865</xdr:rowOff>
    </xdr:from>
    <xdr:to>
      <xdr:col>1</xdr:col>
      <xdr:colOff>2774492</xdr:colOff>
      <xdr:row>2934</xdr:row>
      <xdr:rowOff>92076</xdr:rowOff>
    </xdr:to>
    <xdr:sp macro="" textlink="">
      <xdr:nvSpPr>
        <xdr:cNvPr id="99" name="Шеврон 98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2945</xdr:row>
      <xdr:rowOff>153865</xdr:rowOff>
    </xdr:from>
    <xdr:to>
      <xdr:col>1</xdr:col>
      <xdr:colOff>2774492</xdr:colOff>
      <xdr:row>2946</xdr:row>
      <xdr:rowOff>92076</xdr:rowOff>
    </xdr:to>
    <xdr:sp macro="" textlink="">
      <xdr:nvSpPr>
        <xdr:cNvPr id="100" name="Шеврон 99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2957</xdr:row>
      <xdr:rowOff>153865</xdr:rowOff>
    </xdr:from>
    <xdr:to>
      <xdr:col>1</xdr:col>
      <xdr:colOff>2774492</xdr:colOff>
      <xdr:row>2958</xdr:row>
      <xdr:rowOff>92076</xdr:rowOff>
    </xdr:to>
    <xdr:sp macro="" textlink="">
      <xdr:nvSpPr>
        <xdr:cNvPr id="101" name="Шеврон 10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3011</xdr:row>
      <xdr:rowOff>153865</xdr:rowOff>
    </xdr:from>
    <xdr:to>
      <xdr:col>1</xdr:col>
      <xdr:colOff>2774492</xdr:colOff>
      <xdr:row>3012</xdr:row>
      <xdr:rowOff>92076</xdr:rowOff>
    </xdr:to>
    <xdr:sp macro="" textlink="">
      <xdr:nvSpPr>
        <xdr:cNvPr id="102" name="Шеврон 101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3085</xdr:row>
      <xdr:rowOff>153865</xdr:rowOff>
    </xdr:from>
    <xdr:to>
      <xdr:col>1</xdr:col>
      <xdr:colOff>2774492</xdr:colOff>
      <xdr:row>3086</xdr:row>
      <xdr:rowOff>92076</xdr:rowOff>
    </xdr:to>
    <xdr:sp macro="" textlink="">
      <xdr:nvSpPr>
        <xdr:cNvPr id="103" name="Шеврон 102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1162</xdr:row>
      <xdr:rowOff>27975</xdr:rowOff>
    </xdr:from>
    <xdr:to>
      <xdr:col>1</xdr:col>
      <xdr:colOff>2774492</xdr:colOff>
      <xdr:row>1162</xdr:row>
      <xdr:rowOff>211638</xdr:rowOff>
    </xdr:to>
    <xdr:sp macro="" textlink="">
      <xdr:nvSpPr>
        <xdr:cNvPr id="104" name="Шеврон 103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1266</xdr:row>
      <xdr:rowOff>27975</xdr:rowOff>
    </xdr:from>
    <xdr:to>
      <xdr:col>1</xdr:col>
      <xdr:colOff>2774492</xdr:colOff>
      <xdr:row>1266</xdr:row>
      <xdr:rowOff>211638</xdr:rowOff>
    </xdr:to>
    <xdr:sp macro="" textlink="">
      <xdr:nvSpPr>
        <xdr:cNvPr id="105" name="Шеврон 104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/>
      </xdr:nvSpPr>
      <xdr:spPr>
        <a:xfrm>
          <a:off x="2755442" y="11857093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2592</xdr:row>
      <xdr:rowOff>27975</xdr:rowOff>
    </xdr:from>
    <xdr:to>
      <xdr:col>1</xdr:col>
      <xdr:colOff>2774492</xdr:colOff>
      <xdr:row>2592</xdr:row>
      <xdr:rowOff>211638</xdr:rowOff>
    </xdr:to>
    <xdr:sp macro="" textlink="">
      <xdr:nvSpPr>
        <xdr:cNvPr id="106" name="Шеврон 105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2659</xdr:row>
      <xdr:rowOff>27975</xdr:rowOff>
    </xdr:from>
    <xdr:to>
      <xdr:col>1</xdr:col>
      <xdr:colOff>2774492</xdr:colOff>
      <xdr:row>2659</xdr:row>
      <xdr:rowOff>211638</xdr:rowOff>
    </xdr:to>
    <xdr:sp macro="" textlink="">
      <xdr:nvSpPr>
        <xdr:cNvPr id="107" name="Шеврон 10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2670</xdr:row>
      <xdr:rowOff>27975</xdr:rowOff>
    </xdr:from>
    <xdr:to>
      <xdr:col>1</xdr:col>
      <xdr:colOff>2774492</xdr:colOff>
      <xdr:row>2670</xdr:row>
      <xdr:rowOff>211638</xdr:rowOff>
    </xdr:to>
    <xdr:sp macro="" textlink="">
      <xdr:nvSpPr>
        <xdr:cNvPr id="108" name="Шеврон 107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2711</xdr:row>
      <xdr:rowOff>27975</xdr:rowOff>
    </xdr:from>
    <xdr:to>
      <xdr:col>1</xdr:col>
      <xdr:colOff>2774492</xdr:colOff>
      <xdr:row>2711</xdr:row>
      <xdr:rowOff>211638</xdr:rowOff>
    </xdr:to>
    <xdr:sp macro="" textlink="">
      <xdr:nvSpPr>
        <xdr:cNvPr id="109" name="Шеврон 108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2722</xdr:row>
      <xdr:rowOff>27975</xdr:rowOff>
    </xdr:from>
    <xdr:to>
      <xdr:col>1</xdr:col>
      <xdr:colOff>2774492</xdr:colOff>
      <xdr:row>2722</xdr:row>
      <xdr:rowOff>211638</xdr:rowOff>
    </xdr:to>
    <xdr:sp macro="" textlink="">
      <xdr:nvSpPr>
        <xdr:cNvPr id="110" name="Шеврон 109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2733</xdr:row>
      <xdr:rowOff>27975</xdr:rowOff>
    </xdr:from>
    <xdr:to>
      <xdr:col>1</xdr:col>
      <xdr:colOff>2774492</xdr:colOff>
      <xdr:row>2733</xdr:row>
      <xdr:rowOff>211638</xdr:rowOff>
    </xdr:to>
    <xdr:sp macro="" textlink="">
      <xdr:nvSpPr>
        <xdr:cNvPr id="111" name="Шеврон 110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2789</xdr:row>
      <xdr:rowOff>27975</xdr:rowOff>
    </xdr:from>
    <xdr:to>
      <xdr:col>1</xdr:col>
      <xdr:colOff>2774492</xdr:colOff>
      <xdr:row>2789</xdr:row>
      <xdr:rowOff>211638</xdr:rowOff>
    </xdr:to>
    <xdr:sp macro="" textlink="">
      <xdr:nvSpPr>
        <xdr:cNvPr id="112" name="Шеврон 111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2800</xdr:row>
      <xdr:rowOff>27975</xdr:rowOff>
    </xdr:from>
    <xdr:to>
      <xdr:col>1</xdr:col>
      <xdr:colOff>2774492</xdr:colOff>
      <xdr:row>2800</xdr:row>
      <xdr:rowOff>211638</xdr:rowOff>
    </xdr:to>
    <xdr:sp macro="" textlink="">
      <xdr:nvSpPr>
        <xdr:cNvPr id="113" name="Шеврон 112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2811</xdr:row>
      <xdr:rowOff>27975</xdr:rowOff>
    </xdr:from>
    <xdr:to>
      <xdr:col>1</xdr:col>
      <xdr:colOff>2774492</xdr:colOff>
      <xdr:row>2811</xdr:row>
      <xdr:rowOff>211638</xdr:rowOff>
    </xdr:to>
    <xdr:sp macro="" textlink="">
      <xdr:nvSpPr>
        <xdr:cNvPr id="114" name="Шеврон 113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2822</xdr:row>
      <xdr:rowOff>27975</xdr:rowOff>
    </xdr:from>
    <xdr:to>
      <xdr:col>1</xdr:col>
      <xdr:colOff>2774492</xdr:colOff>
      <xdr:row>2822</xdr:row>
      <xdr:rowOff>211638</xdr:rowOff>
    </xdr:to>
    <xdr:sp macro="" textlink="">
      <xdr:nvSpPr>
        <xdr:cNvPr id="115" name="Шеврон 114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2858</xdr:row>
      <xdr:rowOff>27975</xdr:rowOff>
    </xdr:from>
    <xdr:to>
      <xdr:col>1</xdr:col>
      <xdr:colOff>2774492</xdr:colOff>
      <xdr:row>2858</xdr:row>
      <xdr:rowOff>211638</xdr:rowOff>
    </xdr:to>
    <xdr:sp macro="" textlink="">
      <xdr:nvSpPr>
        <xdr:cNvPr id="116" name="Шеврон 115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2869</xdr:row>
      <xdr:rowOff>27975</xdr:rowOff>
    </xdr:from>
    <xdr:to>
      <xdr:col>1</xdr:col>
      <xdr:colOff>2774492</xdr:colOff>
      <xdr:row>2869</xdr:row>
      <xdr:rowOff>211638</xdr:rowOff>
    </xdr:to>
    <xdr:sp macro="" textlink="">
      <xdr:nvSpPr>
        <xdr:cNvPr id="117" name="Шеврон 116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2880</xdr:row>
      <xdr:rowOff>27975</xdr:rowOff>
    </xdr:from>
    <xdr:to>
      <xdr:col>1</xdr:col>
      <xdr:colOff>2774492</xdr:colOff>
      <xdr:row>2880</xdr:row>
      <xdr:rowOff>211638</xdr:rowOff>
    </xdr:to>
    <xdr:sp macro="" textlink="">
      <xdr:nvSpPr>
        <xdr:cNvPr id="118" name="Шеврон 117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3023</xdr:row>
      <xdr:rowOff>27975</xdr:rowOff>
    </xdr:from>
    <xdr:to>
      <xdr:col>1</xdr:col>
      <xdr:colOff>2774492</xdr:colOff>
      <xdr:row>3023</xdr:row>
      <xdr:rowOff>211638</xdr:rowOff>
    </xdr:to>
    <xdr:sp macro="" textlink="">
      <xdr:nvSpPr>
        <xdr:cNvPr id="119" name="Шеврон 118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3052</xdr:row>
      <xdr:rowOff>27975</xdr:rowOff>
    </xdr:from>
    <xdr:to>
      <xdr:col>1</xdr:col>
      <xdr:colOff>2774492</xdr:colOff>
      <xdr:row>3052</xdr:row>
      <xdr:rowOff>211638</xdr:rowOff>
    </xdr:to>
    <xdr:sp macro="" textlink="">
      <xdr:nvSpPr>
        <xdr:cNvPr id="120" name="Шеврон 119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3063</xdr:row>
      <xdr:rowOff>27975</xdr:rowOff>
    </xdr:from>
    <xdr:to>
      <xdr:col>1</xdr:col>
      <xdr:colOff>2774492</xdr:colOff>
      <xdr:row>3063</xdr:row>
      <xdr:rowOff>211638</xdr:rowOff>
    </xdr:to>
    <xdr:sp macro="" textlink="">
      <xdr:nvSpPr>
        <xdr:cNvPr id="121" name="Шеврон 12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3074</xdr:row>
      <xdr:rowOff>27975</xdr:rowOff>
    </xdr:from>
    <xdr:to>
      <xdr:col>1</xdr:col>
      <xdr:colOff>2774492</xdr:colOff>
      <xdr:row>3074</xdr:row>
      <xdr:rowOff>211638</xdr:rowOff>
    </xdr:to>
    <xdr:sp macro="" textlink="">
      <xdr:nvSpPr>
        <xdr:cNvPr id="122" name="Шеврон 121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3097</xdr:row>
      <xdr:rowOff>27975</xdr:rowOff>
    </xdr:from>
    <xdr:to>
      <xdr:col>1</xdr:col>
      <xdr:colOff>2774492</xdr:colOff>
      <xdr:row>3097</xdr:row>
      <xdr:rowOff>211638</xdr:rowOff>
    </xdr:to>
    <xdr:sp macro="" textlink="">
      <xdr:nvSpPr>
        <xdr:cNvPr id="123" name="Шеврон 122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3108</xdr:row>
      <xdr:rowOff>27975</xdr:rowOff>
    </xdr:from>
    <xdr:to>
      <xdr:col>1</xdr:col>
      <xdr:colOff>2774492</xdr:colOff>
      <xdr:row>3108</xdr:row>
      <xdr:rowOff>211638</xdr:rowOff>
    </xdr:to>
    <xdr:sp macro="" textlink="">
      <xdr:nvSpPr>
        <xdr:cNvPr id="124" name="Шеврон 123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858</xdr:row>
      <xdr:rowOff>19050</xdr:rowOff>
    </xdr:from>
    <xdr:to>
      <xdr:col>1</xdr:col>
      <xdr:colOff>2774492</xdr:colOff>
      <xdr:row>858</xdr:row>
      <xdr:rowOff>199050</xdr:rowOff>
    </xdr:to>
    <xdr:sp macro="" textlink="">
      <xdr:nvSpPr>
        <xdr:cNvPr id="125" name="Шеврон 124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899</xdr:row>
      <xdr:rowOff>19050</xdr:rowOff>
    </xdr:from>
    <xdr:to>
      <xdr:col>1</xdr:col>
      <xdr:colOff>2774492</xdr:colOff>
      <xdr:row>899</xdr:row>
      <xdr:rowOff>199050</xdr:rowOff>
    </xdr:to>
    <xdr:sp macro="" textlink="">
      <xdr:nvSpPr>
        <xdr:cNvPr id="126" name="Шеврон 125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912</xdr:row>
      <xdr:rowOff>19050</xdr:rowOff>
    </xdr:from>
    <xdr:to>
      <xdr:col>1</xdr:col>
      <xdr:colOff>2774492</xdr:colOff>
      <xdr:row>912</xdr:row>
      <xdr:rowOff>199050</xdr:rowOff>
    </xdr:to>
    <xdr:sp macro="" textlink="">
      <xdr:nvSpPr>
        <xdr:cNvPr id="127" name="Шеврон 12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1174</xdr:row>
      <xdr:rowOff>19050</xdr:rowOff>
    </xdr:from>
    <xdr:to>
      <xdr:col>1</xdr:col>
      <xdr:colOff>2774492</xdr:colOff>
      <xdr:row>1174</xdr:row>
      <xdr:rowOff>199050</xdr:rowOff>
    </xdr:to>
    <xdr:sp macro="" textlink="">
      <xdr:nvSpPr>
        <xdr:cNvPr id="128" name="Шеврон 127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1219</xdr:row>
      <xdr:rowOff>19050</xdr:rowOff>
    </xdr:from>
    <xdr:to>
      <xdr:col>1</xdr:col>
      <xdr:colOff>2774492</xdr:colOff>
      <xdr:row>1219</xdr:row>
      <xdr:rowOff>199050</xdr:rowOff>
    </xdr:to>
    <xdr:sp macro="" textlink="">
      <xdr:nvSpPr>
        <xdr:cNvPr id="129" name="Шеврон 128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1397</xdr:row>
      <xdr:rowOff>19050</xdr:rowOff>
    </xdr:from>
    <xdr:to>
      <xdr:col>1</xdr:col>
      <xdr:colOff>2774492</xdr:colOff>
      <xdr:row>1397</xdr:row>
      <xdr:rowOff>199050</xdr:rowOff>
    </xdr:to>
    <xdr:sp macro="" textlink="">
      <xdr:nvSpPr>
        <xdr:cNvPr id="130" name="Шеврон 129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1424</xdr:row>
      <xdr:rowOff>19050</xdr:rowOff>
    </xdr:from>
    <xdr:to>
      <xdr:col>1</xdr:col>
      <xdr:colOff>2774492</xdr:colOff>
      <xdr:row>1424</xdr:row>
      <xdr:rowOff>199050</xdr:rowOff>
    </xdr:to>
    <xdr:sp macro="" textlink="">
      <xdr:nvSpPr>
        <xdr:cNvPr id="131" name="Шеврон 130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/>
      </xdr:nvSpPr>
      <xdr:spPr>
        <a:xfrm>
          <a:off x="2755442" y="13504891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1731</xdr:row>
      <xdr:rowOff>19050</xdr:rowOff>
    </xdr:from>
    <xdr:to>
      <xdr:col>1</xdr:col>
      <xdr:colOff>2774492</xdr:colOff>
      <xdr:row>1731</xdr:row>
      <xdr:rowOff>199050</xdr:rowOff>
    </xdr:to>
    <xdr:sp macro="" textlink="">
      <xdr:nvSpPr>
        <xdr:cNvPr id="132" name="Шеврон 131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1899</xdr:row>
      <xdr:rowOff>19050</xdr:rowOff>
    </xdr:from>
    <xdr:to>
      <xdr:col>1</xdr:col>
      <xdr:colOff>2774492</xdr:colOff>
      <xdr:row>1899</xdr:row>
      <xdr:rowOff>199050</xdr:rowOff>
    </xdr:to>
    <xdr:sp macro="" textlink="">
      <xdr:nvSpPr>
        <xdr:cNvPr id="133" name="Шеврон 132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1912</xdr:row>
      <xdr:rowOff>19050</xdr:rowOff>
    </xdr:from>
    <xdr:to>
      <xdr:col>1</xdr:col>
      <xdr:colOff>2774492</xdr:colOff>
      <xdr:row>1912</xdr:row>
      <xdr:rowOff>199050</xdr:rowOff>
    </xdr:to>
    <xdr:sp macro="" textlink="">
      <xdr:nvSpPr>
        <xdr:cNvPr id="134" name="Шеврон 133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/>
      </xdr:nvSpPr>
      <xdr:spPr>
        <a:xfrm>
          <a:off x="2755442" y="19348045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2292</xdr:row>
      <xdr:rowOff>19050</xdr:rowOff>
    </xdr:from>
    <xdr:to>
      <xdr:col>1</xdr:col>
      <xdr:colOff>2774492</xdr:colOff>
      <xdr:row>2292</xdr:row>
      <xdr:rowOff>199050</xdr:rowOff>
    </xdr:to>
    <xdr:sp macro="" textlink="">
      <xdr:nvSpPr>
        <xdr:cNvPr id="135" name="Шеврон 134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2846</xdr:row>
      <xdr:rowOff>19050</xdr:rowOff>
    </xdr:from>
    <xdr:to>
      <xdr:col>1</xdr:col>
      <xdr:colOff>2774492</xdr:colOff>
      <xdr:row>2846</xdr:row>
      <xdr:rowOff>199050</xdr:rowOff>
    </xdr:to>
    <xdr:sp macro="" textlink="">
      <xdr:nvSpPr>
        <xdr:cNvPr id="136" name="Шеврон 135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844</xdr:row>
      <xdr:rowOff>153865</xdr:rowOff>
    </xdr:from>
    <xdr:to>
      <xdr:col>1</xdr:col>
      <xdr:colOff>2774492</xdr:colOff>
      <xdr:row>845</xdr:row>
      <xdr:rowOff>92077</xdr:rowOff>
    </xdr:to>
    <xdr:sp macro="" textlink="">
      <xdr:nvSpPr>
        <xdr:cNvPr id="137" name="Шеврон 136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871</xdr:row>
      <xdr:rowOff>153865</xdr:rowOff>
    </xdr:from>
    <xdr:to>
      <xdr:col>1</xdr:col>
      <xdr:colOff>2774492</xdr:colOff>
      <xdr:row>872</xdr:row>
      <xdr:rowOff>92077</xdr:rowOff>
    </xdr:to>
    <xdr:sp macro="" textlink="">
      <xdr:nvSpPr>
        <xdr:cNvPr id="138" name="Шеврон 137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885</xdr:row>
      <xdr:rowOff>153865</xdr:rowOff>
    </xdr:from>
    <xdr:to>
      <xdr:col>1</xdr:col>
      <xdr:colOff>2774492</xdr:colOff>
      <xdr:row>886</xdr:row>
      <xdr:rowOff>92077</xdr:rowOff>
    </xdr:to>
    <xdr:sp macro="" textlink="">
      <xdr:nvSpPr>
        <xdr:cNvPr id="139" name="Шеврон 138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925</xdr:row>
      <xdr:rowOff>153865</xdr:rowOff>
    </xdr:from>
    <xdr:to>
      <xdr:col>1</xdr:col>
      <xdr:colOff>2774492</xdr:colOff>
      <xdr:row>926</xdr:row>
      <xdr:rowOff>92077</xdr:rowOff>
    </xdr:to>
    <xdr:sp macro="" textlink="">
      <xdr:nvSpPr>
        <xdr:cNvPr id="140" name="Шеврон 139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939</xdr:row>
      <xdr:rowOff>153865</xdr:rowOff>
    </xdr:from>
    <xdr:to>
      <xdr:col>1</xdr:col>
      <xdr:colOff>2774492</xdr:colOff>
      <xdr:row>940</xdr:row>
      <xdr:rowOff>92077</xdr:rowOff>
    </xdr:to>
    <xdr:sp macro="" textlink="">
      <xdr:nvSpPr>
        <xdr:cNvPr id="141" name="Шеврон 14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977</xdr:row>
      <xdr:rowOff>153865</xdr:rowOff>
    </xdr:from>
    <xdr:to>
      <xdr:col>1</xdr:col>
      <xdr:colOff>2774492</xdr:colOff>
      <xdr:row>978</xdr:row>
      <xdr:rowOff>92077</xdr:rowOff>
    </xdr:to>
    <xdr:sp macro="" textlink="">
      <xdr:nvSpPr>
        <xdr:cNvPr id="142" name="Шеврон 141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991</xdr:row>
      <xdr:rowOff>153865</xdr:rowOff>
    </xdr:from>
    <xdr:to>
      <xdr:col>1</xdr:col>
      <xdr:colOff>2774492</xdr:colOff>
      <xdr:row>992</xdr:row>
      <xdr:rowOff>92077</xdr:rowOff>
    </xdr:to>
    <xdr:sp macro="" textlink="">
      <xdr:nvSpPr>
        <xdr:cNvPr id="143" name="Шеврон 142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/>
      </xdr:nvSpPr>
      <xdr:spPr>
        <a:xfrm>
          <a:off x="2755442" y="95663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1187</xdr:row>
      <xdr:rowOff>153865</xdr:rowOff>
    </xdr:from>
    <xdr:to>
      <xdr:col>1</xdr:col>
      <xdr:colOff>2774492</xdr:colOff>
      <xdr:row>1188</xdr:row>
      <xdr:rowOff>92077</xdr:rowOff>
    </xdr:to>
    <xdr:sp macro="" textlink="">
      <xdr:nvSpPr>
        <xdr:cNvPr id="144" name="Шеврон 143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1367</xdr:row>
      <xdr:rowOff>153865</xdr:rowOff>
    </xdr:from>
    <xdr:to>
      <xdr:col>1</xdr:col>
      <xdr:colOff>2774492</xdr:colOff>
      <xdr:row>1368</xdr:row>
      <xdr:rowOff>92077</xdr:rowOff>
    </xdr:to>
    <xdr:sp macro="" textlink="">
      <xdr:nvSpPr>
        <xdr:cNvPr id="145" name="Шеврон 144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SpPr/>
      </xdr:nvSpPr>
      <xdr:spPr>
        <a:xfrm>
          <a:off x="2755442" y="131062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1410</xdr:row>
      <xdr:rowOff>153865</xdr:rowOff>
    </xdr:from>
    <xdr:to>
      <xdr:col>1</xdr:col>
      <xdr:colOff>2774492</xdr:colOff>
      <xdr:row>1411</xdr:row>
      <xdr:rowOff>92077</xdr:rowOff>
    </xdr:to>
    <xdr:sp macro="" textlink="">
      <xdr:nvSpPr>
        <xdr:cNvPr id="146" name="Шеврон 145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1756</xdr:row>
      <xdr:rowOff>153865</xdr:rowOff>
    </xdr:from>
    <xdr:to>
      <xdr:col>1</xdr:col>
      <xdr:colOff>2774492</xdr:colOff>
      <xdr:row>1757</xdr:row>
      <xdr:rowOff>92077</xdr:rowOff>
    </xdr:to>
    <xdr:sp macro="" textlink="">
      <xdr:nvSpPr>
        <xdr:cNvPr id="147" name="Шеврон 14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1885</xdr:row>
      <xdr:rowOff>153865</xdr:rowOff>
    </xdr:from>
    <xdr:to>
      <xdr:col>1</xdr:col>
      <xdr:colOff>2774492</xdr:colOff>
      <xdr:row>1886</xdr:row>
      <xdr:rowOff>92077</xdr:rowOff>
    </xdr:to>
    <xdr:sp macro="" textlink="">
      <xdr:nvSpPr>
        <xdr:cNvPr id="148" name="Шеврон 147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1957</xdr:row>
      <xdr:rowOff>153865</xdr:rowOff>
    </xdr:from>
    <xdr:to>
      <xdr:col>1</xdr:col>
      <xdr:colOff>2774492</xdr:colOff>
      <xdr:row>1958</xdr:row>
      <xdr:rowOff>92077</xdr:rowOff>
    </xdr:to>
    <xdr:sp macro="" textlink="">
      <xdr:nvSpPr>
        <xdr:cNvPr id="149" name="Шеврон 148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2581</xdr:row>
      <xdr:rowOff>142664</xdr:rowOff>
    </xdr:from>
    <xdr:to>
      <xdr:col>1</xdr:col>
      <xdr:colOff>2774492</xdr:colOff>
      <xdr:row>2582</xdr:row>
      <xdr:rowOff>80875</xdr:rowOff>
    </xdr:to>
    <xdr:sp macro="" textlink="">
      <xdr:nvSpPr>
        <xdr:cNvPr id="150" name="Шеврон 149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SpPr/>
      </xdr:nvSpPr>
      <xdr:spPr>
        <a:xfrm>
          <a:off x="2761045" y="269319164"/>
          <a:ext cx="304800" cy="17353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2616</xdr:row>
      <xdr:rowOff>153865</xdr:rowOff>
    </xdr:from>
    <xdr:to>
      <xdr:col>1</xdr:col>
      <xdr:colOff>2774492</xdr:colOff>
      <xdr:row>2617</xdr:row>
      <xdr:rowOff>92077</xdr:rowOff>
    </xdr:to>
    <xdr:sp macro="" textlink="">
      <xdr:nvSpPr>
        <xdr:cNvPr id="151" name="Шеврон 150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2970</xdr:row>
      <xdr:rowOff>153865</xdr:rowOff>
    </xdr:from>
    <xdr:to>
      <xdr:col>1</xdr:col>
      <xdr:colOff>2774492</xdr:colOff>
      <xdr:row>2971</xdr:row>
      <xdr:rowOff>92077</xdr:rowOff>
    </xdr:to>
    <xdr:sp macro="" textlink="">
      <xdr:nvSpPr>
        <xdr:cNvPr id="152" name="Шеврон 151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2984</xdr:row>
      <xdr:rowOff>153865</xdr:rowOff>
    </xdr:from>
    <xdr:to>
      <xdr:col>1</xdr:col>
      <xdr:colOff>2774492</xdr:colOff>
      <xdr:row>2985</xdr:row>
      <xdr:rowOff>92077</xdr:rowOff>
    </xdr:to>
    <xdr:sp macro="" textlink="">
      <xdr:nvSpPr>
        <xdr:cNvPr id="153" name="Шеврон 15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2998</xdr:row>
      <xdr:rowOff>153865</xdr:rowOff>
    </xdr:from>
    <xdr:to>
      <xdr:col>1</xdr:col>
      <xdr:colOff>2774492</xdr:colOff>
      <xdr:row>2999</xdr:row>
      <xdr:rowOff>92077</xdr:rowOff>
    </xdr:to>
    <xdr:sp macro="" textlink="">
      <xdr:nvSpPr>
        <xdr:cNvPr id="154" name="Шеврон 153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1009</xdr:row>
      <xdr:rowOff>147205</xdr:rowOff>
    </xdr:from>
    <xdr:to>
      <xdr:col>1</xdr:col>
      <xdr:colOff>2774492</xdr:colOff>
      <xdr:row>1010</xdr:row>
      <xdr:rowOff>85416</xdr:rowOff>
    </xdr:to>
    <xdr:sp macro="" textlink="">
      <xdr:nvSpPr>
        <xdr:cNvPr id="155" name="Шеврон 154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1115</xdr:row>
      <xdr:rowOff>147205</xdr:rowOff>
    </xdr:from>
    <xdr:to>
      <xdr:col>1</xdr:col>
      <xdr:colOff>2774492</xdr:colOff>
      <xdr:row>1116</xdr:row>
      <xdr:rowOff>85416</xdr:rowOff>
    </xdr:to>
    <xdr:sp macro="" textlink="">
      <xdr:nvSpPr>
        <xdr:cNvPr id="156" name="Шеврон 155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1329</xdr:row>
      <xdr:rowOff>147205</xdr:rowOff>
    </xdr:from>
    <xdr:to>
      <xdr:col>1</xdr:col>
      <xdr:colOff>2774492</xdr:colOff>
      <xdr:row>1330</xdr:row>
      <xdr:rowOff>85416</xdr:rowOff>
    </xdr:to>
    <xdr:sp macro="" textlink="">
      <xdr:nvSpPr>
        <xdr:cNvPr id="157" name="Шеврон 156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1713</xdr:row>
      <xdr:rowOff>147205</xdr:rowOff>
    </xdr:from>
    <xdr:to>
      <xdr:col>1</xdr:col>
      <xdr:colOff>2774492</xdr:colOff>
      <xdr:row>1714</xdr:row>
      <xdr:rowOff>85416</xdr:rowOff>
    </xdr:to>
    <xdr:sp macro="" textlink="">
      <xdr:nvSpPr>
        <xdr:cNvPr id="158" name="Шеврон 157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2180</xdr:row>
      <xdr:rowOff>147205</xdr:rowOff>
    </xdr:from>
    <xdr:to>
      <xdr:col>1</xdr:col>
      <xdr:colOff>2774492</xdr:colOff>
      <xdr:row>2181</xdr:row>
      <xdr:rowOff>85416</xdr:rowOff>
    </xdr:to>
    <xdr:sp macro="" textlink="">
      <xdr:nvSpPr>
        <xdr:cNvPr id="159" name="Шеврон 158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2435</xdr:row>
      <xdr:rowOff>147205</xdr:rowOff>
    </xdr:from>
    <xdr:to>
      <xdr:col>1</xdr:col>
      <xdr:colOff>2774492</xdr:colOff>
      <xdr:row>2436</xdr:row>
      <xdr:rowOff>85416</xdr:rowOff>
    </xdr:to>
    <xdr:sp macro="" textlink="">
      <xdr:nvSpPr>
        <xdr:cNvPr id="160" name="Шеврон 159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SpPr/>
      </xdr:nvSpPr>
      <xdr:spPr>
        <a:xfrm>
          <a:off x="2755442" y="22464279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1029</xdr:row>
      <xdr:rowOff>153865</xdr:rowOff>
    </xdr:from>
    <xdr:to>
      <xdr:col>1</xdr:col>
      <xdr:colOff>2774492</xdr:colOff>
      <xdr:row>1030</xdr:row>
      <xdr:rowOff>92077</xdr:rowOff>
    </xdr:to>
    <xdr:sp macro="" textlink="">
      <xdr:nvSpPr>
        <xdr:cNvPr id="161" name="Шеврон 160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1047</xdr:row>
      <xdr:rowOff>153865</xdr:rowOff>
    </xdr:from>
    <xdr:to>
      <xdr:col>1</xdr:col>
      <xdr:colOff>2774492</xdr:colOff>
      <xdr:row>1048</xdr:row>
      <xdr:rowOff>92077</xdr:rowOff>
    </xdr:to>
    <xdr:sp macro="" textlink="">
      <xdr:nvSpPr>
        <xdr:cNvPr id="162" name="Шеврон 161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1135</xdr:row>
      <xdr:rowOff>153865</xdr:rowOff>
    </xdr:from>
    <xdr:to>
      <xdr:col>1</xdr:col>
      <xdr:colOff>2774492</xdr:colOff>
      <xdr:row>1136</xdr:row>
      <xdr:rowOff>92077</xdr:rowOff>
    </xdr:to>
    <xdr:sp macro="" textlink="">
      <xdr:nvSpPr>
        <xdr:cNvPr id="163" name="Шеврон 162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1203</xdr:row>
      <xdr:rowOff>153865</xdr:rowOff>
    </xdr:from>
    <xdr:to>
      <xdr:col>1</xdr:col>
      <xdr:colOff>2774492</xdr:colOff>
      <xdr:row>1204</xdr:row>
      <xdr:rowOff>92077</xdr:rowOff>
    </xdr:to>
    <xdr:sp macro="" textlink="">
      <xdr:nvSpPr>
        <xdr:cNvPr id="164" name="Шеврон 163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1547</xdr:row>
      <xdr:rowOff>153865</xdr:rowOff>
    </xdr:from>
    <xdr:to>
      <xdr:col>1</xdr:col>
      <xdr:colOff>2774492</xdr:colOff>
      <xdr:row>1548</xdr:row>
      <xdr:rowOff>92077</xdr:rowOff>
    </xdr:to>
    <xdr:sp macro="" textlink="">
      <xdr:nvSpPr>
        <xdr:cNvPr id="165" name="Шеврон 164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1565</xdr:row>
      <xdr:rowOff>153865</xdr:rowOff>
    </xdr:from>
    <xdr:to>
      <xdr:col>1</xdr:col>
      <xdr:colOff>2774492</xdr:colOff>
      <xdr:row>1566</xdr:row>
      <xdr:rowOff>92077</xdr:rowOff>
    </xdr:to>
    <xdr:sp macro="" textlink="">
      <xdr:nvSpPr>
        <xdr:cNvPr id="166" name="Шеврон 165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1617</xdr:row>
      <xdr:rowOff>153865</xdr:rowOff>
    </xdr:from>
    <xdr:to>
      <xdr:col>1</xdr:col>
      <xdr:colOff>2774492</xdr:colOff>
      <xdr:row>1618</xdr:row>
      <xdr:rowOff>92077</xdr:rowOff>
    </xdr:to>
    <xdr:sp macro="" textlink="">
      <xdr:nvSpPr>
        <xdr:cNvPr id="167" name="Шеврон 166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SpPr/>
      </xdr:nvSpPr>
      <xdr:spPr>
        <a:xfrm>
          <a:off x="2755442" y="162581092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1791</xdr:row>
      <xdr:rowOff>153865</xdr:rowOff>
    </xdr:from>
    <xdr:to>
      <xdr:col>1</xdr:col>
      <xdr:colOff>2774492</xdr:colOff>
      <xdr:row>1792</xdr:row>
      <xdr:rowOff>92077</xdr:rowOff>
    </xdr:to>
    <xdr:sp macro="" textlink="">
      <xdr:nvSpPr>
        <xdr:cNvPr id="168" name="Шеврон 167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SpPr/>
      </xdr:nvSpPr>
      <xdr:spPr>
        <a:xfrm>
          <a:off x="2755442" y="182947274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1825</xdr:row>
      <xdr:rowOff>153865</xdr:rowOff>
    </xdr:from>
    <xdr:to>
      <xdr:col>1</xdr:col>
      <xdr:colOff>2774492</xdr:colOff>
      <xdr:row>1826</xdr:row>
      <xdr:rowOff>92077</xdr:rowOff>
    </xdr:to>
    <xdr:sp macro="" textlink="">
      <xdr:nvSpPr>
        <xdr:cNvPr id="169" name="Шеврон 168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SpPr/>
      </xdr:nvSpPr>
      <xdr:spPr>
        <a:xfrm>
          <a:off x="2755442" y="186341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2563</xdr:row>
      <xdr:rowOff>153865</xdr:rowOff>
    </xdr:from>
    <xdr:to>
      <xdr:col>1</xdr:col>
      <xdr:colOff>2774492</xdr:colOff>
      <xdr:row>2564</xdr:row>
      <xdr:rowOff>92077</xdr:rowOff>
    </xdr:to>
    <xdr:sp macro="" textlink="">
      <xdr:nvSpPr>
        <xdr:cNvPr id="170" name="Шеврон 169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2644</xdr:row>
      <xdr:rowOff>153865</xdr:rowOff>
    </xdr:from>
    <xdr:to>
      <xdr:col>1</xdr:col>
      <xdr:colOff>2774492</xdr:colOff>
      <xdr:row>2645</xdr:row>
      <xdr:rowOff>92077</xdr:rowOff>
    </xdr:to>
    <xdr:sp macro="" textlink="">
      <xdr:nvSpPr>
        <xdr:cNvPr id="171" name="Шеврон 170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2696</xdr:row>
      <xdr:rowOff>153865</xdr:rowOff>
    </xdr:from>
    <xdr:to>
      <xdr:col>1</xdr:col>
      <xdr:colOff>2774492</xdr:colOff>
      <xdr:row>2697</xdr:row>
      <xdr:rowOff>92077</xdr:rowOff>
    </xdr:to>
    <xdr:sp macro="" textlink="">
      <xdr:nvSpPr>
        <xdr:cNvPr id="172" name="Шеврон 171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2762</xdr:row>
      <xdr:rowOff>153865</xdr:rowOff>
    </xdr:from>
    <xdr:to>
      <xdr:col>1</xdr:col>
      <xdr:colOff>2774492</xdr:colOff>
      <xdr:row>2763</xdr:row>
      <xdr:rowOff>92077</xdr:rowOff>
    </xdr:to>
    <xdr:sp macro="" textlink="">
      <xdr:nvSpPr>
        <xdr:cNvPr id="173" name="Шеврон 172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3037</xdr:row>
      <xdr:rowOff>153865</xdr:rowOff>
    </xdr:from>
    <xdr:to>
      <xdr:col>1</xdr:col>
      <xdr:colOff>2774492</xdr:colOff>
      <xdr:row>3038</xdr:row>
      <xdr:rowOff>92077</xdr:rowOff>
    </xdr:to>
    <xdr:sp macro="" textlink="">
      <xdr:nvSpPr>
        <xdr:cNvPr id="174" name="Шеврон 173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1235</xdr:row>
      <xdr:rowOff>161193</xdr:rowOff>
    </xdr:from>
    <xdr:to>
      <xdr:col>1</xdr:col>
      <xdr:colOff>2774492</xdr:colOff>
      <xdr:row>1236</xdr:row>
      <xdr:rowOff>99404</xdr:rowOff>
    </xdr:to>
    <xdr:sp macro="" textlink="">
      <xdr:nvSpPr>
        <xdr:cNvPr id="175" name="Шеврон 17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SpPr/>
      </xdr:nvSpPr>
      <xdr:spPr>
        <a:xfrm>
          <a:off x="2755442" y="11603714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1350</xdr:row>
      <xdr:rowOff>161193</xdr:rowOff>
    </xdr:from>
    <xdr:to>
      <xdr:col>1</xdr:col>
      <xdr:colOff>2774492</xdr:colOff>
      <xdr:row>1351</xdr:row>
      <xdr:rowOff>99404</xdr:rowOff>
    </xdr:to>
    <xdr:sp macro="" textlink="">
      <xdr:nvSpPr>
        <xdr:cNvPr id="176" name="Шеврон 175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SpPr/>
      </xdr:nvSpPr>
      <xdr:spPr>
        <a:xfrm>
          <a:off x="2755442" y="6221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1666</xdr:row>
      <xdr:rowOff>161193</xdr:rowOff>
    </xdr:from>
    <xdr:to>
      <xdr:col>1</xdr:col>
      <xdr:colOff>2774492</xdr:colOff>
      <xdr:row>1667</xdr:row>
      <xdr:rowOff>99404</xdr:rowOff>
    </xdr:to>
    <xdr:sp macro="" textlink="">
      <xdr:nvSpPr>
        <xdr:cNvPr id="177" name="Шеврон 176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2022</xdr:row>
      <xdr:rowOff>161193</xdr:rowOff>
    </xdr:from>
    <xdr:to>
      <xdr:col>1</xdr:col>
      <xdr:colOff>2774492</xdr:colOff>
      <xdr:row>2023</xdr:row>
      <xdr:rowOff>99404</xdr:rowOff>
    </xdr:to>
    <xdr:sp macro="" textlink="">
      <xdr:nvSpPr>
        <xdr:cNvPr id="178" name="Шеврон 177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2042</xdr:row>
      <xdr:rowOff>161193</xdr:rowOff>
    </xdr:from>
    <xdr:to>
      <xdr:col>1</xdr:col>
      <xdr:colOff>2774492</xdr:colOff>
      <xdr:row>2043</xdr:row>
      <xdr:rowOff>99404</xdr:rowOff>
    </xdr:to>
    <xdr:sp macro="" textlink="">
      <xdr:nvSpPr>
        <xdr:cNvPr id="179" name="Шеврон 17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SpPr/>
      </xdr:nvSpPr>
      <xdr:spPr>
        <a:xfrm>
          <a:off x="2755442" y="20332078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2109</xdr:row>
      <xdr:rowOff>161193</xdr:rowOff>
    </xdr:from>
    <xdr:to>
      <xdr:col>1</xdr:col>
      <xdr:colOff>2774492</xdr:colOff>
      <xdr:row>2110</xdr:row>
      <xdr:rowOff>99404</xdr:rowOff>
    </xdr:to>
    <xdr:sp macro="" textlink="">
      <xdr:nvSpPr>
        <xdr:cNvPr id="180" name="Шеврон 17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2135</xdr:row>
      <xdr:rowOff>161193</xdr:rowOff>
    </xdr:from>
    <xdr:to>
      <xdr:col>1</xdr:col>
      <xdr:colOff>2774492</xdr:colOff>
      <xdr:row>2136</xdr:row>
      <xdr:rowOff>99404</xdr:rowOff>
    </xdr:to>
    <xdr:sp macro="" textlink="">
      <xdr:nvSpPr>
        <xdr:cNvPr id="181" name="Шеврон 180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2169</xdr:row>
      <xdr:rowOff>161193</xdr:rowOff>
    </xdr:from>
    <xdr:to>
      <xdr:col>1</xdr:col>
      <xdr:colOff>2774492</xdr:colOff>
      <xdr:row>2170</xdr:row>
      <xdr:rowOff>99404</xdr:rowOff>
    </xdr:to>
    <xdr:sp macro="" textlink="">
      <xdr:nvSpPr>
        <xdr:cNvPr id="182" name="Шеврон 181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2221</xdr:row>
      <xdr:rowOff>37368</xdr:rowOff>
    </xdr:from>
    <xdr:to>
      <xdr:col>1</xdr:col>
      <xdr:colOff>2774492</xdr:colOff>
      <xdr:row>2221</xdr:row>
      <xdr:rowOff>213704</xdr:rowOff>
    </xdr:to>
    <xdr:sp macro="" textlink="">
      <xdr:nvSpPr>
        <xdr:cNvPr id="183" name="Шеврон 182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SpPr/>
      </xdr:nvSpPr>
      <xdr:spPr>
        <a:xfrm>
          <a:off x="2755442" y="225494118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2354</xdr:row>
      <xdr:rowOff>161193</xdr:rowOff>
    </xdr:from>
    <xdr:to>
      <xdr:col>1</xdr:col>
      <xdr:colOff>2774492</xdr:colOff>
      <xdr:row>2355</xdr:row>
      <xdr:rowOff>99404</xdr:rowOff>
    </xdr:to>
    <xdr:sp macro="" textlink="">
      <xdr:nvSpPr>
        <xdr:cNvPr id="184" name="Шеврон 183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2390</xdr:row>
      <xdr:rowOff>161193</xdr:rowOff>
    </xdr:from>
    <xdr:to>
      <xdr:col>1</xdr:col>
      <xdr:colOff>2774492</xdr:colOff>
      <xdr:row>2391</xdr:row>
      <xdr:rowOff>99404</xdr:rowOff>
    </xdr:to>
    <xdr:sp macro="" textlink="">
      <xdr:nvSpPr>
        <xdr:cNvPr id="185" name="Шеврон 18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SpPr/>
      </xdr:nvSpPr>
      <xdr:spPr>
        <a:xfrm>
          <a:off x="2755442" y="24502296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2424</xdr:row>
      <xdr:rowOff>161193</xdr:rowOff>
    </xdr:from>
    <xdr:to>
      <xdr:col>1</xdr:col>
      <xdr:colOff>2774492</xdr:colOff>
      <xdr:row>2425</xdr:row>
      <xdr:rowOff>99404</xdr:rowOff>
    </xdr:to>
    <xdr:sp macro="" textlink="">
      <xdr:nvSpPr>
        <xdr:cNvPr id="186" name="Шеврон 185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SpPr/>
      </xdr:nvSpPr>
      <xdr:spPr>
        <a:xfrm>
          <a:off x="2755442" y="24890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1253</xdr:row>
      <xdr:rowOff>34636</xdr:rowOff>
    </xdr:from>
    <xdr:to>
      <xdr:col>1</xdr:col>
      <xdr:colOff>2774492</xdr:colOff>
      <xdr:row>1253</xdr:row>
      <xdr:rowOff>215301</xdr:rowOff>
    </xdr:to>
    <xdr:sp macro="" textlink="">
      <xdr:nvSpPr>
        <xdr:cNvPr id="187" name="Шеврон 186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2199</xdr:row>
      <xdr:rowOff>34636</xdr:rowOff>
    </xdr:from>
    <xdr:to>
      <xdr:col>1</xdr:col>
      <xdr:colOff>2774492</xdr:colOff>
      <xdr:row>2199</xdr:row>
      <xdr:rowOff>215301</xdr:rowOff>
    </xdr:to>
    <xdr:sp macro="" textlink="">
      <xdr:nvSpPr>
        <xdr:cNvPr id="188" name="Шеврон 18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2255</xdr:row>
      <xdr:rowOff>34636</xdr:rowOff>
    </xdr:from>
    <xdr:to>
      <xdr:col>1</xdr:col>
      <xdr:colOff>2774492</xdr:colOff>
      <xdr:row>2255</xdr:row>
      <xdr:rowOff>215301</xdr:rowOff>
    </xdr:to>
    <xdr:sp macro="" textlink="">
      <xdr:nvSpPr>
        <xdr:cNvPr id="189" name="Шеврон 188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2325</xdr:row>
      <xdr:rowOff>34636</xdr:rowOff>
    </xdr:from>
    <xdr:to>
      <xdr:col>1</xdr:col>
      <xdr:colOff>2774492</xdr:colOff>
      <xdr:row>2325</xdr:row>
      <xdr:rowOff>215301</xdr:rowOff>
    </xdr:to>
    <xdr:sp macro="" textlink="">
      <xdr:nvSpPr>
        <xdr:cNvPr id="190" name="Шеврон 189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2471</xdr:row>
      <xdr:rowOff>34636</xdr:rowOff>
    </xdr:from>
    <xdr:to>
      <xdr:col>1</xdr:col>
      <xdr:colOff>2774492</xdr:colOff>
      <xdr:row>2471</xdr:row>
      <xdr:rowOff>215301</xdr:rowOff>
    </xdr:to>
    <xdr:sp macro="" textlink="">
      <xdr:nvSpPr>
        <xdr:cNvPr id="191" name="Шеврон 190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2746</xdr:row>
      <xdr:rowOff>34636</xdr:rowOff>
    </xdr:from>
    <xdr:to>
      <xdr:col>1</xdr:col>
      <xdr:colOff>2774492</xdr:colOff>
      <xdr:row>2746</xdr:row>
      <xdr:rowOff>215301</xdr:rowOff>
    </xdr:to>
    <xdr:sp macro="" textlink="">
      <xdr:nvSpPr>
        <xdr:cNvPr id="192" name="Шеврон 191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SpPr/>
      </xdr:nvSpPr>
      <xdr:spPr>
        <a:xfrm>
          <a:off x="2755442" y="261140863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1285</xdr:row>
      <xdr:rowOff>155864</xdr:rowOff>
    </xdr:from>
    <xdr:to>
      <xdr:col>1</xdr:col>
      <xdr:colOff>2774492</xdr:colOff>
      <xdr:row>1286</xdr:row>
      <xdr:rowOff>97072</xdr:rowOff>
    </xdr:to>
    <xdr:sp macro="" textlink="">
      <xdr:nvSpPr>
        <xdr:cNvPr id="193" name="Шеврон 192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SpPr/>
      </xdr:nvSpPr>
      <xdr:spPr>
        <a:xfrm>
          <a:off x="2755442" y="120880909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1309</xdr:row>
      <xdr:rowOff>34636</xdr:rowOff>
    </xdr:from>
    <xdr:to>
      <xdr:col>1</xdr:col>
      <xdr:colOff>2774492</xdr:colOff>
      <xdr:row>1309</xdr:row>
      <xdr:rowOff>218299</xdr:rowOff>
    </xdr:to>
    <xdr:sp macro="" textlink="">
      <xdr:nvSpPr>
        <xdr:cNvPr id="194" name="Шеврон 1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1773</xdr:row>
      <xdr:rowOff>34636</xdr:rowOff>
    </xdr:from>
    <xdr:to>
      <xdr:col>1</xdr:col>
      <xdr:colOff>2774492</xdr:colOff>
      <xdr:row>1773</xdr:row>
      <xdr:rowOff>218299</xdr:rowOff>
    </xdr:to>
    <xdr:sp macro="" textlink="">
      <xdr:nvSpPr>
        <xdr:cNvPr id="195" name="Шеврон 194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1858</xdr:row>
      <xdr:rowOff>153706</xdr:rowOff>
    </xdr:from>
    <xdr:to>
      <xdr:col>1</xdr:col>
      <xdr:colOff>2774492</xdr:colOff>
      <xdr:row>1859</xdr:row>
      <xdr:rowOff>99244</xdr:rowOff>
    </xdr:to>
    <xdr:sp macro="" textlink="">
      <xdr:nvSpPr>
        <xdr:cNvPr id="196" name="Шеврон 195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SpPr/>
      </xdr:nvSpPr>
      <xdr:spPr>
        <a:xfrm>
          <a:off x="2755442" y="18612933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2308</xdr:row>
      <xdr:rowOff>34636</xdr:rowOff>
    </xdr:from>
    <xdr:to>
      <xdr:col>1</xdr:col>
      <xdr:colOff>2774492</xdr:colOff>
      <xdr:row>2308</xdr:row>
      <xdr:rowOff>218299</xdr:rowOff>
    </xdr:to>
    <xdr:sp macro="" textlink="">
      <xdr:nvSpPr>
        <xdr:cNvPr id="197" name="Шеврон 196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1447</xdr:row>
      <xdr:rowOff>147205</xdr:rowOff>
    </xdr:from>
    <xdr:to>
      <xdr:col>1</xdr:col>
      <xdr:colOff>2774492</xdr:colOff>
      <xdr:row>1448</xdr:row>
      <xdr:rowOff>84751</xdr:rowOff>
    </xdr:to>
    <xdr:sp macro="" textlink="">
      <xdr:nvSpPr>
        <xdr:cNvPr id="198" name="Шеврон 197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1481</xdr:row>
      <xdr:rowOff>147205</xdr:rowOff>
    </xdr:from>
    <xdr:to>
      <xdr:col>1</xdr:col>
      <xdr:colOff>2774492</xdr:colOff>
      <xdr:row>1482</xdr:row>
      <xdr:rowOff>84751</xdr:rowOff>
    </xdr:to>
    <xdr:sp macro="" textlink="">
      <xdr:nvSpPr>
        <xdr:cNvPr id="199" name="Шеврон 198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SpPr/>
      </xdr:nvSpPr>
      <xdr:spPr>
        <a:xfrm>
          <a:off x="2755442" y="14414788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1591</xdr:row>
      <xdr:rowOff>147205</xdr:rowOff>
    </xdr:from>
    <xdr:to>
      <xdr:col>1</xdr:col>
      <xdr:colOff>2774492</xdr:colOff>
      <xdr:row>1592</xdr:row>
      <xdr:rowOff>84751</xdr:rowOff>
    </xdr:to>
    <xdr:sp macro="" textlink="">
      <xdr:nvSpPr>
        <xdr:cNvPr id="200" name="Шеврон 199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1526</xdr:row>
      <xdr:rowOff>155864</xdr:rowOff>
    </xdr:from>
    <xdr:to>
      <xdr:col>1</xdr:col>
      <xdr:colOff>2774492</xdr:colOff>
      <xdr:row>1527</xdr:row>
      <xdr:rowOff>97739</xdr:rowOff>
    </xdr:to>
    <xdr:sp macro="" textlink="">
      <xdr:nvSpPr>
        <xdr:cNvPr id="201" name="Шеврон 200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1654</xdr:row>
      <xdr:rowOff>155864</xdr:rowOff>
    </xdr:from>
    <xdr:to>
      <xdr:col>1</xdr:col>
      <xdr:colOff>2774492</xdr:colOff>
      <xdr:row>1655</xdr:row>
      <xdr:rowOff>97739</xdr:rowOff>
    </xdr:to>
    <xdr:sp macro="" textlink="">
      <xdr:nvSpPr>
        <xdr:cNvPr id="202" name="Шеврон 201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2147</xdr:row>
      <xdr:rowOff>155864</xdr:rowOff>
    </xdr:from>
    <xdr:to>
      <xdr:col>1</xdr:col>
      <xdr:colOff>2774492</xdr:colOff>
      <xdr:row>2148</xdr:row>
      <xdr:rowOff>97739</xdr:rowOff>
    </xdr:to>
    <xdr:sp macro="" textlink="">
      <xdr:nvSpPr>
        <xdr:cNvPr id="203" name="Шеврон 202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SpPr/>
      </xdr:nvSpPr>
      <xdr:spPr>
        <a:xfrm>
          <a:off x="2755442" y="166704819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2239</xdr:row>
      <xdr:rowOff>41564</xdr:rowOff>
    </xdr:from>
    <xdr:to>
      <xdr:col>1</xdr:col>
      <xdr:colOff>2774492</xdr:colOff>
      <xdr:row>2239</xdr:row>
      <xdr:rowOff>221564</xdr:rowOff>
    </xdr:to>
    <xdr:sp macro="" textlink="">
      <xdr:nvSpPr>
        <xdr:cNvPr id="204" name="Шеврон 203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SpPr/>
      </xdr:nvSpPr>
      <xdr:spPr>
        <a:xfrm>
          <a:off x="2755442" y="22978456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2402</xdr:row>
      <xdr:rowOff>155864</xdr:rowOff>
    </xdr:from>
    <xdr:to>
      <xdr:col>1</xdr:col>
      <xdr:colOff>2774492</xdr:colOff>
      <xdr:row>2403</xdr:row>
      <xdr:rowOff>97739</xdr:rowOff>
    </xdr:to>
    <xdr:sp macro="" textlink="">
      <xdr:nvSpPr>
        <xdr:cNvPr id="205" name="Шеврон 20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SpPr/>
      </xdr:nvSpPr>
      <xdr:spPr>
        <a:xfrm>
          <a:off x="2755442" y="23313736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1689</xdr:row>
      <xdr:rowOff>147204</xdr:rowOff>
    </xdr:from>
    <xdr:to>
      <xdr:col>1</xdr:col>
      <xdr:colOff>2774492</xdr:colOff>
      <xdr:row>1690</xdr:row>
      <xdr:rowOff>85415</xdr:rowOff>
    </xdr:to>
    <xdr:sp macro="" textlink="">
      <xdr:nvSpPr>
        <xdr:cNvPr id="206" name="Шеврон 205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SpPr/>
      </xdr:nvSpPr>
      <xdr:spPr>
        <a:xfrm>
          <a:off x="2755442" y="17275752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2061</xdr:row>
      <xdr:rowOff>34636</xdr:rowOff>
    </xdr:from>
    <xdr:to>
      <xdr:col>1</xdr:col>
      <xdr:colOff>2774492</xdr:colOff>
      <xdr:row>2061</xdr:row>
      <xdr:rowOff>215301</xdr:rowOff>
    </xdr:to>
    <xdr:sp macro="" textlink="">
      <xdr:nvSpPr>
        <xdr:cNvPr id="207" name="Шеврон 206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2205</xdr:row>
      <xdr:rowOff>34636</xdr:rowOff>
    </xdr:from>
    <xdr:to>
      <xdr:col>1</xdr:col>
      <xdr:colOff>2774492</xdr:colOff>
      <xdr:row>2205</xdr:row>
      <xdr:rowOff>215301</xdr:rowOff>
    </xdr:to>
    <xdr:sp macro="" textlink="">
      <xdr:nvSpPr>
        <xdr:cNvPr id="208" name="Шеврон 20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2277</xdr:row>
      <xdr:rowOff>34636</xdr:rowOff>
    </xdr:from>
    <xdr:to>
      <xdr:col>1</xdr:col>
      <xdr:colOff>2774492</xdr:colOff>
      <xdr:row>2277</xdr:row>
      <xdr:rowOff>215301</xdr:rowOff>
    </xdr:to>
    <xdr:sp macro="" textlink="">
      <xdr:nvSpPr>
        <xdr:cNvPr id="209" name="Шеврон 208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SpPr/>
      </xdr:nvSpPr>
      <xdr:spPr>
        <a:xfrm>
          <a:off x="2755442" y="228167045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2455</xdr:row>
      <xdr:rowOff>34636</xdr:rowOff>
    </xdr:from>
    <xdr:to>
      <xdr:col>1</xdr:col>
      <xdr:colOff>2774492</xdr:colOff>
      <xdr:row>2455</xdr:row>
      <xdr:rowOff>215301</xdr:rowOff>
    </xdr:to>
    <xdr:sp macro="" textlink="">
      <xdr:nvSpPr>
        <xdr:cNvPr id="210" name="Шеврон 209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SpPr/>
      </xdr:nvSpPr>
      <xdr:spPr>
        <a:xfrm>
          <a:off x="2755442" y="23835013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2084</xdr:row>
      <xdr:rowOff>155863</xdr:rowOff>
    </xdr:from>
    <xdr:to>
      <xdr:col>1</xdr:col>
      <xdr:colOff>2774492</xdr:colOff>
      <xdr:row>2085</xdr:row>
      <xdr:rowOff>94074</xdr:rowOff>
    </xdr:to>
    <xdr:sp macro="" textlink="">
      <xdr:nvSpPr>
        <xdr:cNvPr id="211" name="Шеврон 21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2509</xdr:row>
      <xdr:rowOff>155863</xdr:rowOff>
    </xdr:from>
    <xdr:to>
      <xdr:col>1</xdr:col>
      <xdr:colOff>2774492</xdr:colOff>
      <xdr:row>2510</xdr:row>
      <xdr:rowOff>94074</xdr:rowOff>
    </xdr:to>
    <xdr:sp macro="" textlink="">
      <xdr:nvSpPr>
        <xdr:cNvPr id="212" name="Шеврон 211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2539</xdr:row>
      <xdr:rowOff>155863</xdr:rowOff>
    </xdr:from>
    <xdr:to>
      <xdr:col>1</xdr:col>
      <xdr:colOff>2774492</xdr:colOff>
      <xdr:row>2540</xdr:row>
      <xdr:rowOff>94074</xdr:rowOff>
    </xdr:to>
    <xdr:sp macro="" textlink="">
      <xdr:nvSpPr>
        <xdr:cNvPr id="213" name="Шеврон 21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2912</xdr:row>
      <xdr:rowOff>155863</xdr:rowOff>
    </xdr:from>
    <xdr:to>
      <xdr:col>1</xdr:col>
      <xdr:colOff>2774492</xdr:colOff>
      <xdr:row>2913</xdr:row>
      <xdr:rowOff>94074</xdr:rowOff>
    </xdr:to>
    <xdr:sp macro="" textlink="">
      <xdr:nvSpPr>
        <xdr:cNvPr id="214" name="Шеврон 213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2260</xdr:row>
      <xdr:rowOff>156482</xdr:rowOff>
    </xdr:from>
    <xdr:to>
      <xdr:col>1</xdr:col>
      <xdr:colOff>2774492</xdr:colOff>
      <xdr:row>2261</xdr:row>
      <xdr:rowOff>98357</xdr:rowOff>
    </xdr:to>
    <xdr:sp macro="" textlink="">
      <xdr:nvSpPr>
        <xdr:cNvPr id="215" name="Шеврон 214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2372</xdr:row>
      <xdr:rowOff>156482</xdr:rowOff>
    </xdr:from>
    <xdr:to>
      <xdr:col>1</xdr:col>
      <xdr:colOff>2774492</xdr:colOff>
      <xdr:row>2373</xdr:row>
      <xdr:rowOff>98357</xdr:rowOff>
    </xdr:to>
    <xdr:sp macro="" textlink="">
      <xdr:nvSpPr>
        <xdr:cNvPr id="216" name="Шеврон 215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SpPr/>
      </xdr:nvSpPr>
      <xdr:spPr>
        <a:xfrm>
          <a:off x="2755442" y="236774800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2486</xdr:row>
      <xdr:rowOff>156482</xdr:rowOff>
    </xdr:from>
    <xdr:to>
      <xdr:col>1</xdr:col>
      <xdr:colOff>2774492</xdr:colOff>
      <xdr:row>2487</xdr:row>
      <xdr:rowOff>98357</xdr:rowOff>
    </xdr:to>
    <xdr:sp macro="" textlink="">
      <xdr:nvSpPr>
        <xdr:cNvPr id="217" name="Шеврон 216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SpPr/>
      </xdr:nvSpPr>
      <xdr:spPr>
        <a:xfrm>
          <a:off x="2755442" y="246957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180975</xdr:colOff>
      <xdr:row>364</xdr:row>
      <xdr:rowOff>114300</xdr:rowOff>
    </xdr:from>
    <xdr:to>
      <xdr:col>1</xdr:col>
      <xdr:colOff>2085975</xdr:colOff>
      <xdr:row>367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37499925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392</xdr:row>
      <xdr:rowOff>114300</xdr:rowOff>
    </xdr:from>
    <xdr:to>
      <xdr:col>1</xdr:col>
      <xdr:colOff>2076450</xdr:colOff>
      <xdr:row>396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41786175"/>
          <a:ext cx="190500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184</xdr:row>
      <xdr:rowOff>228600</xdr:rowOff>
    </xdr:from>
    <xdr:to>
      <xdr:col>1</xdr:col>
      <xdr:colOff>2124075</xdr:colOff>
      <xdr:row>188</xdr:row>
      <xdr:rowOff>7242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0945475"/>
          <a:ext cx="1447800" cy="731142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237</xdr:row>
      <xdr:rowOff>228607</xdr:rowOff>
    </xdr:from>
    <xdr:to>
      <xdr:col>1</xdr:col>
      <xdr:colOff>2133600</xdr:colOff>
      <xdr:row>241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28803607"/>
          <a:ext cx="1524000" cy="781043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423</xdr:row>
      <xdr:rowOff>123825</xdr:rowOff>
    </xdr:from>
    <xdr:to>
      <xdr:col>1</xdr:col>
      <xdr:colOff>2066925</xdr:colOff>
      <xdr:row>426</xdr:row>
      <xdr:rowOff>228600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4679632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448</xdr:row>
      <xdr:rowOff>133350</xdr:rowOff>
    </xdr:from>
    <xdr:to>
      <xdr:col>1</xdr:col>
      <xdr:colOff>2066925</xdr:colOff>
      <xdr:row>451</xdr:row>
      <xdr:rowOff>200025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0377725"/>
          <a:ext cx="18288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473</xdr:row>
      <xdr:rowOff>209550</xdr:rowOff>
    </xdr:from>
    <xdr:to>
      <xdr:col>1</xdr:col>
      <xdr:colOff>2085975</xdr:colOff>
      <xdr:row>477</xdr:row>
      <xdr:rowOff>28575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4025800"/>
          <a:ext cx="1905000" cy="7715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501</xdr:row>
      <xdr:rowOff>142875</xdr:rowOff>
    </xdr:from>
    <xdr:to>
      <xdr:col>1</xdr:col>
      <xdr:colOff>2076450</xdr:colOff>
      <xdr:row>505</xdr:row>
      <xdr:rowOff>9525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824537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522</xdr:row>
      <xdr:rowOff>209551</xdr:rowOff>
    </xdr:from>
    <xdr:to>
      <xdr:col>1</xdr:col>
      <xdr:colOff>2162175</xdr:colOff>
      <xdr:row>526</xdr:row>
      <xdr:rowOff>37149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60931426"/>
          <a:ext cx="1714500" cy="78009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545</xdr:row>
      <xdr:rowOff>161929</xdr:rowOff>
    </xdr:from>
    <xdr:to>
      <xdr:col>1</xdr:col>
      <xdr:colOff>2152650</xdr:colOff>
      <xdr:row>549</xdr:row>
      <xdr:rowOff>5719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3979429"/>
          <a:ext cx="1676400" cy="79629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579</xdr:row>
      <xdr:rowOff>104776</xdr:rowOff>
    </xdr:from>
    <xdr:to>
      <xdr:col>1</xdr:col>
      <xdr:colOff>2162175</xdr:colOff>
      <xdr:row>582</xdr:row>
      <xdr:rowOff>220219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7256026"/>
          <a:ext cx="1676400" cy="829818"/>
        </a:xfrm>
        <a:prstGeom prst="rect">
          <a:avLst/>
        </a:prstGeom>
      </xdr:spPr>
    </xdr:pic>
    <xdr:clientData/>
  </xdr:twoCellAnchor>
  <xdr:twoCellAnchor editAs="oneCell">
    <xdr:from>
      <xdr:col>1</xdr:col>
      <xdr:colOff>487611</xdr:colOff>
      <xdr:row>595</xdr:row>
      <xdr:rowOff>104775</xdr:rowOff>
    </xdr:from>
    <xdr:to>
      <xdr:col>1</xdr:col>
      <xdr:colOff>2160339</xdr:colOff>
      <xdr:row>598</xdr:row>
      <xdr:rowOff>218400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61" y="68684775"/>
          <a:ext cx="1672728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609</xdr:row>
      <xdr:rowOff>57150</xdr:rowOff>
    </xdr:from>
    <xdr:to>
      <xdr:col>1</xdr:col>
      <xdr:colOff>2124075</xdr:colOff>
      <xdr:row>612</xdr:row>
      <xdr:rowOff>219075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9589650"/>
          <a:ext cx="190500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623</xdr:row>
      <xdr:rowOff>28575</xdr:rowOff>
    </xdr:from>
    <xdr:to>
      <xdr:col>1</xdr:col>
      <xdr:colOff>2105025</xdr:colOff>
      <xdr:row>626</xdr:row>
      <xdr:rowOff>219075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70513575"/>
          <a:ext cx="19050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651</xdr:row>
      <xdr:rowOff>133350</xdr:rowOff>
    </xdr:from>
    <xdr:to>
      <xdr:col>1</xdr:col>
      <xdr:colOff>2333625</xdr:colOff>
      <xdr:row>655</xdr:row>
      <xdr:rowOff>95250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7252335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689</xdr:row>
      <xdr:rowOff>123825</xdr:rowOff>
    </xdr:from>
    <xdr:to>
      <xdr:col>1</xdr:col>
      <xdr:colOff>2324100</xdr:colOff>
      <xdr:row>692</xdr:row>
      <xdr:rowOff>186690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74418825"/>
          <a:ext cx="1143000" cy="7772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703</xdr:row>
      <xdr:rowOff>152407</xdr:rowOff>
    </xdr:from>
    <xdr:to>
      <xdr:col>1</xdr:col>
      <xdr:colOff>2152650</xdr:colOff>
      <xdr:row>708</xdr:row>
      <xdr:rowOff>116022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75399907"/>
          <a:ext cx="1390650" cy="11542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719</xdr:row>
      <xdr:rowOff>123827</xdr:rowOff>
    </xdr:from>
    <xdr:to>
      <xdr:col>1</xdr:col>
      <xdr:colOff>2171700</xdr:colOff>
      <xdr:row>724</xdr:row>
      <xdr:rowOff>159736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6800077"/>
          <a:ext cx="1504950" cy="1226534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747</xdr:row>
      <xdr:rowOff>76209</xdr:rowOff>
    </xdr:from>
    <xdr:to>
      <xdr:col>1</xdr:col>
      <xdr:colOff>2162175</xdr:colOff>
      <xdr:row>750</xdr:row>
      <xdr:rowOff>204225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78657459"/>
          <a:ext cx="1257300" cy="842391"/>
        </a:xfrm>
        <a:prstGeom prst="rect">
          <a:avLst/>
        </a:prstGeom>
      </xdr:spPr>
    </xdr:pic>
    <xdr:clientData/>
  </xdr:twoCellAnchor>
  <xdr:twoCellAnchor>
    <xdr:from>
      <xdr:col>4</xdr:col>
      <xdr:colOff>1285875</xdr:colOff>
      <xdr:row>0</xdr:row>
      <xdr:rowOff>152400</xdr:rowOff>
    </xdr:from>
    <xdr:to>
      <xdr:col>5</xdr:col>
      <xdr:colOff>552750</xdr:colOff>
      <xdr:row>0</xdr:row>
      <xdr:rowOff>800400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752475</xdr:colOff>
      <xdr:row>0</xdr:row>
      <xdr:rowOff>152400</xdr:rowOff>
    </xdr:from>
    <xdr:to>
      <xdr:col>6</xdr:col>
      <xdr:colOff>19350</xdr:colOff>
      <xdr:row>0</xdr:row>
      <xdr:rowOff>800400</xdr:rowOff>
    </xdr:to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219075</xdr:colOff>
      <xdr:row>0</xdr:row>
      <xdr:rowOff>152400</xdr:rowOff>
    </xdr:from>
    <xdr:to>
      <xdr:col>6</xdr:col>
      <xdr:colOff>867075</xdr:colOff>
      <xdr:row>0</xdr:row>
      <xdr:rowOff>800400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1066800</xdr:colOff>
      <xdr:row>0</xdr:row>
      <xdr:rowOff>152400</xdr:rowOff>
    </xdr:from>
    <xdr:to>
      <xdr:col>7</xdr:col>
      <xdr:colOff>333675</xdr:colOff>
      <xdr:row>0</xdr:row>
      <xdr:rowOff>800400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533400</xdr:colOff>
      <xdr:row>0</xdr:row>
      <xdr:rowOff>152400</xdr:rowOff>
    </xdr:from>
    <xdr:to>
      <xdr:col>7</xdr:col>
      <xdr:colOff>1181400</xdr:colOff>
      <xdr:row>0</xdr:row>
      <xdr:rowOff>800400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1362075</xdr:colOff>
      <xdr:row>0</xdr:row>
      <xdr:rowOff>152400</xdr:rowOff>
    </xdr:from>
    <xdr:to>
      <xdr:col>12</xdr:col>
      <xdr:colOff>104775</xdr:colOff>
      <xdr:row>0</xdr:row>
      <xdr:rowOff>800400</xdr:rowOff>
    </xdr:to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SpPr/>
      </xdr:nvSpPr>
      <xdr:spPr>
        <a:xfrm>
          <a:off x="10458450" y="152400"/>
          <a:ext cx="6477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1343025</xdr:colOff>
      <xdr:row>0</xdr:row>
      <xdr:rowOff>209550</xdr:rowOff>
    </xdr:from>
    <xdr:to>
      <xdr:col>5</xdr:col>
      <xdr:colOff>501900</xdr:colOff>
      <xdr:row>0</xdr:row>
      <xdr:rowOff>749550</xdr:rowOff>
    </xdr:to>
    <xdr:pic>
      <xdr:nvPicPr>
        <xdr:cNvPr id="235" name="Рисунок 234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685801</xdr:colOff>
      <xdr:row>0</xdr:row>
      <xdr:rowOff>209550</xdr:rowOff>
    </xdr:from>
    <xdr:to>
      <xdr:col>7</xdr:col>
      <xdr:colOff>1015348</xdr:colOff>
      <xdr:row>0</xdr:row>
      <xdr:rowOff>749550</xdr:rowOff>
    </xdr:to>
    <xdr:pic>
      <xdr:nvPicPr>
        <xdr:cNvPr id="236" name="Рисунок 235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0</xdr:row>
      <xdr:rowOff>209550</xdr:rowOff>
    </xdr:from>
    <xdr:to>
      <xdr:col>5</xdr:col>
      <xdr:colOff>1291293</xdr:colOff>
      <xdr:row>0</xdr:row>
      <xdr:rowOff>749550</xdr:rowOff>
    </xdr:to>
    <xdr:pic>
      <xdr:nvPicPr>
        <xdr:cNvPr id="237" name="Рисунок 236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0</xdr:row>
      <xdr:rowOff>209550</xdr:rowOff>
    </xdr:from>
    <xdr:to>
      <xdr:col>6</xdr:col>
      <xdr:colOff>779281</xdr:colOff>
      <xdr:row>0</xdr:row>
      <xdr:rowOff>749550</xdr:rowOff>
    </xdr:to>
    <xdr:pic>
      <xdr:nvPicPr>
        <xdr:cNvPr id="238" name="Рисунок 23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12</xdr:col>
      <xdr:colOff>285750</xdr:colOff>
      <xdr:row>0</xdr:row>
      <xdr:rowOff>152400</xdr:rowOff>
    </xdr:from>
    <xdr:to>
      <xdr:col>13</xdr:col>
      <xdr:colOff>219375</xdr:colOff>
      <xdr:row>0</xdr:row>
      <xdr:rowOff>800400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6</xdr:col>
      <xdr:colOff>1133475</xdr:colOff>
      <xdr:row>0</xdr:row>
      <xdr:rowOff>209550</xdr:rowOff>
    </xdr:from>
    <xdr:to>
      <xdr:col>7</xdr:col>
      <xdr:colOff>274404</xdr:colOff>
      <xdr:row>0</xdr:row>
      <xdr:rowOff>749550</xdr:rowOff>
    </xdr:to>
    <xdr:pic>
      <xdr:nvPicPr>
        <xdr:cNvPr id="240" name="Рисунок 23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209550</xdr:rowOff>
    </xdr:from>
    <xdr:to>
      <xdr:col>12</xdr:col>
      <xdr:colOff>54225</xdr:colOff>
      <xdr:row>0</xdr:row>
      <xdr:rowOff>749550</xdr:rowOff>
    </xdr:to>
    <xdr:pic>
      <xdr:nvPicPr>
        <xdr:cNvPr id="241" name="Рисунок 240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371475</xdr:colOff>
      <xdr:row>0</xdr:row>
      <xdr:rowOff>209550</xdr:rowOff>
    </xdr:from>
    <xdr:to>
      <xdr:col>12</xdr:col>
      <xdr:colOff>871520</xdr:colOff>
      <xdr:row>0</xdr:row>
      <xdr:rowOff>749550</xdr:rowOff>
    </xdr:to>
    <xdr:pic>
      <xdr:nvPicPr>
        <xdr:cNvPr id="249" name="Рисунок 248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0</xdr:row>
      <xdr:rowOff>152400</xdr:rowOff>
    </xdr:from>
    <xdr:to>
      <xdr:col>4</xdr:col>
      <xdr:colOff>1095675</xdr:colOff>
      <xdr:row>0</xdr:row>
      <xdr:rowOff>800400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476250</xdr:colOff>
      <xdr:row>0</xdr:row>
      <xdr:rowOff>276226</xdr:rowOff>
    </xdr:from>
    <xdr:to>
      <xdr:col>4</xdr:col>
      <xdr:colOff>1088250</xdr:colOff>
      <xdr:row>0</xdr:row>
      <xdr:rowOff>676195</xdr:rowOff>
    </xdr:to>
    <xdr:pic>
      <xdr:nvPicPr>
        <xdr:cNvPr id="251" name="Рисунок 250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971556</xdr:colOff>
      <xdr:row>797</xdr:row>
      <xdr:rowOff>200025</xdr:rowOff>
    </xdr:from>
    <xdr:to>
      <xdr:col>1</xdr:col>
      <xdr:colOff>2104142</xdr:colOff>
      <xdr:row>802</xdr:row>
      <xdr:rowOff>17400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6" y="81162525"/>
          <a:ext cx="1132586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866778</xdr:colOff>
      <xdr:row>814</xdr:row>
      <xdr:rowOff>180975</xdr:rowOff>
    </xdr:from>
    <xdr:to>
      <xdr:col>1</xdr:col>
      <xdr:colOff>2144883</xdr:colOff>
      <xdr:row>819</xdr:row>
      <xdr:rowOff>70350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8" y="82810350"/>
          <a:ext cx="127810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1190631</xdr:colOff>
      <xdr:row>843</xdr:row>
      <xdr:rowOff>161925</xdr:rowOff>
    </xdr:from>
    <xdr:to>
      <xdr:col>1</xdr:col>
      <xdr:colOff>2127215</xdr:colOff>
      <xdr:row>846</xdr:row>
      <xdr:rowOff>23550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81" y="84934425"/>
          <a:ext cx="936584" cy="5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1085852</xdr:colOff>
      <xdr:row>870</xdr:row>
      <xdr:rowOff>66675</xdr:rowOff>
    </xdr:from>
    <xdr:to>
      <xdr:col>1</xdr:col>
      <xdr:colOff>2133128</xdr:colOff>
      <xdr:row>873</xdr:row>
      <xdr:rowOff>216300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2" y="86506050"/>
          <a:ext cx="1047276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885</xdr:row>
      <xdr:rowOff>9525</xdr:rowOff>
    </xdr:from>
    <xdr:to>
      <xdr:col>1</xdr:col>
      <xdr:colOff>2277373</xdr:colOff>
      <xdr:row>887</xdr:row>
      <xdr:rowOff>145275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87639525"/>
          <a:ext cx="934348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876305</xdr:colOff>
      <xdr:row>976</xdr:row>
      <xdr:rowOff>76200</xdr:rowOff>
    </xdr:from>
    <xdr:to>
      <xdr:col>1</xdr:col>
      <xdr:colOff>2130852</xdr:colOff>
      <xdr:row>979</xdr:row>
      <xdr:rowOff>189825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5" y="92706825"/>
          <a:ext cx="1254547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866780</xdr:colOff>
      <xdr:row>924</xdr:row>
      <xdr:rowOff>47625</xdr:rowOff>
    </xdr:from>
    <xdr:to>
      <xdr:col>1</xdr:col>
      <xdr:colOff>2101064</xdr:colOff>
      <xdr:row>927</xdr:row>
      <xdr:rowOff>197250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30" y="89820750"/>
          <a:ext cx="1234284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676278</xdr:colOff>
      <xdr:row>1007</xdr:row>
      <xdr:rowOff>104775</xdr:rowOff>
    </xdr:from>
    <xdr:to>
      <xdr:col>1</xdr:col>
      <xdr:colOff>2091307</xdr:colOff>
      <xdr:row>1012</xdr:row>
      <xdr:rowOff>138150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8" y="95354775"/>
          <a:ext cx="1415029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1027</xdr:row>
      <xdr:rowOff>133350</xdr:rowOff>
    </xdr:from>
    <xdr:to>
      <xdr:col>1</xdr:col>
      <xdr:colOff>2164275</xdr:colOff>
      <xdr:row>1032</xdr:row>
      <xdr:rowOff>58725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97764600"/>
          <a:ext cx="1488000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885831</xdr:colOff>
      <xdr:row>1046</xdr:row>
      <xdr:rowOff>28575</xdr:rowOff>
    </xdr:from>
    <xdr:to>
      <xdr:col>1</xdr:col>
      <xdr:colOff>2199341</xdr:colOff>
      <xdr:row>1050</xdr:row>
      <xdr:rowOff>48075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81" y="99802950"/>
          <a:ext cx="1313510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1114</xdr:row>
      <xdr:rowOff>57150</xdr:rowOff>
    </xdr:from>
    <xdr:to>
      <xdr:col>1</xdr:col>
      <xdr:colOff>2403675</xdr:colOff>
      <xdr:row>1118</xdr:row>
      <xdr:rowOff>112650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04117775"/>
          <a:ext cx="15750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1132</xdr:row>
      <xdr:rowOff>219075</xdr:rowOff>
    </xdr:from>
    <xdr:to>
      <xdr:col>1</xdr:col>
      <xdr:colOff>2457450</xdr:colOff>
      <xdr:row>1139</xdr:row>
      <xdr:rowOff>57150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06184700"/>
          <a:ext cx="190500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1186</xdr:row>
      <xdr:rowOff>133350</xdr:rowOff>
    </xdr:from>
    <xdr:to>
      <xdr:col>1</xdr:col>
      <xdr:colOff>2114033</xdr:colOff>
      <xdr:row>1189</xdr:row>
      <xdr:rowOff>210975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9432725"/>
          <a:ext cx="1209158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942980</xdr:colOff>
      <xdr:row>1202</xdr:row>
      <xdr:rowOff>171450</xdr:rowOff>
    </xdr:from>
    <xdr:to>
      <xdr:col>1</xdr:col>
      <xdr:colOff>2305141</xdr:colOff>
      <xdr:row>1205</xdr:row>
      <xdr:rowOff>213075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30" y="110899575"/>
          <a:ext cx="1362161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1232</xdr:row>
      <xdr:rowOff>0</xdr:rowOff>
    </xdr:from>
    <xdr:to>
      <xdr:col>1</xdr:col>
      <xdr:colOff>2221477</xdr:colOff>
      <xdr:row>1234</xdr:row>
      <xdr:rowOff>207750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13109375"/>
          <a:ext cx="1278502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1252</xdr:row>
      <xdr:rowOff>9525</xdr:rowOff>
    </xdr:from>
    <xdr:to>
      <xdr:col>1</xdr:col>
      <xdr:colOff>2289382</xdr:colOff>
      <xdr:row>1255</xdr:row>
      <xdr:rowOff>51150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15500150"/>
          <a:ext cx="1413082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1284</xdr:row>
      <xdr:rowOff>104775</xdr:rowOff>
    </xdr:from>
    <xdr:to>
      <xdr:col>1</xdr:col>
      <xdr:colOff>2352675</xdr:colOff>
      <xdr:row>1288</xdr:row>
      <xdr:rowOff>38100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18452900"/>
          <a:ext cx="1905000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1308</xdr:row>
      <xdr:rowOff>47625</xdr:rowOff>
    </xdr:from>
    <xdr:to>
      <xdr:col>1</xdr:col>
      <xdr:colOff>2419350</xdr:colOff>
      <xdr:row>1311</xdr:row>
      <xdr:rowOff>142875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1729500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1328</xdr:row>
      <xdr:rowOff>85725</xdr:rowOff>
    </xdr:from>
    <xdr:to>
      <xdr:col>1</xdr:col>
      <xdr:colOff>2409825</xdr:colOff>
      <xdr:row>1331</xdr:row>
      <xdr:rowOff>190500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24148850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1349</xdr:row>
      <xdr:rowOff>209550</xdr:rowOff>
    </xdr:from>
    <xdr:to>
      <xdr:col>1</xdr:col>
      <xdr:colOff>2342727</xdr:colOff>
      <xdr:row>1353</xdr:row>
      <xdr:rowOff>85050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26892050"/>
          <a:ext cx="1761702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1104906</xdr:colOff>
      <xdr:row>1366</xdr:row>
      <xdr:rowOff>180975</xdr:rowOff>
    </xdr:from>
    <xdr:to>
      <xdr:col>1</xdr:col>
      <xdr:colOff>2304904</xdr:colOff>
      <xdr:row>1369</xdr:row>
      <xdr:rowOff>222600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6" y="128530350"/>
          <a:ext cx="1199998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1381</xdr:row>
      <xdr:rowOff>95250</xdr:rowOff>
    </xdr:from>
    <xdr:to>
      <xdr:col>1</xdr:col>
      <xdr:colOff>2331470</xdr:colOff>
      <xdr:row>1384</xdr:row>
      <xdr:rowOff>208875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9635250"/>
          <a:ext cx="128372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1104908</xdr:colOff>
      <xdr:row>1409</xdr:row>
      <xdr:rowOff>133350</xdr:rowOff>
    </xdr:from>
    <xdr:to>
      <xdr:col>1</xdr:col>
      <xdr:colOff>2261109</xdr:colOff>
      <xdr:row>1412</xdr:row>
      <xdr:rowOff>210975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8" y="131578350"/>
          <a:ext cx="1156201" cy="7920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3131</xdr:row>
      <xdr:rowOff>153865</xdr:rowOff>
    </xdr:from>
    <xdr:to>
      <xdr:col>1</xdr:col>
      <xdr:colOff>2774492</xdr:colOff>
      <xdr:row>3132</xdr:row>
      <xdr:rowOff>92077</xdr:rowOff>
    </xdr:to>
    <xdr:sp macro="" textlink="">
      <xdr:nvSpPr>
        <xdr:cNvPr id="269" name="Шеврон 268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3228</xdr:row>
      <xdr:rowOff>153865</xdr:rowOff>
    </xdr:from>
    <xdr:to>
      <xdr:col>1</xdr:col>
      <xdr:colOff>2774492</xdr:colOff>
      <xdr:row>3229</xdr:row>
      <xdr:rowOff>92077</xdr:rowOff>
    </xdr:to>
    <xdr:sp macro="" textlink="">
      <xdr:nvSpPr>
        <xdr:cNvPr id="271" name="Шеврон 270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3151</xdr:row>
      <xdr:rowOff>28575</xdr:rowOff>
    </xdr:from>
    <xdr:to>
      <xdr:col>1</xdr:col>
      <xdr:colOff>2774492</xdr:colOff>
      <xdr:row>3151</xdr:row>
      <xdr:rowOff>206376</xdr:rowOff>
    </xdr:to>
    <xdr:sp macro="" textlink="">
      <xdr:nvSpPr>
        <xdr:cNvPr id="272" name="Шеврон 27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SpPr/>
      </xdr:nvSpPr>
      <xdr:spPr>
        <a:xfrm>
          <a:off x="2755442" y="300494700"/>
          <a:ext cx="304800" cy="177801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3169</xdr:row>
      <xdr:rowOff>153865</xdr:rowOff>
    </xdr:from>
    <xdr:to>
      <xdr:col>1</xdr:col>
      <xdr:colOff>2774492</xdr:colOff>
      <xdr:row>3170</xdr:row>
      <xdr:rowOff>92076</xdr:rowOff>
    </xdr:to>
    <xdr:sp macro="" textlink="">
      <xdr:nvSpPr>
        <xdr:cNvPr id="273" name="Шеврон 272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SpPr/>
      </xdr:nvSpPr>
      <xdr:spPr>
        <a:xfrm>
          <a:off x="2755442" y="296809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3198</xdr:row>
      <xdr:rowOff>142875</xdr:rowOff>
    </xdr:from>
    <xdr:to>
      <xdr:col>1</xdr:col>
      <xdr:colOff>2774492</xdr:colOff>
      <xdr:row>3199</xdr:row>
      <xdr:rowOff>95250</xdr:rowOff>
    </xdr:to>
    <xdr:sp macro="" textlink="">
      <xdr:nvSpPr>
        <xdr:cNvPr id="274" name="Шеврон 273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SpPr/>
      </xdr:nvSpPr>
      <xdr:spPr>
        <a:xfrm>
          <a:off x="2755442" y="304657125"/>
          <a:ext cx="304800" cy="1905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3216</xdr:row>
      <xdr:rowOff>27975</xdr:rowOff>
    </xdr:from>
    <xdr:to>
      <xdr:col>1</xdr:col>
      <xdr:colOff>2774492</xdr:colOff>
      <xdr:row>3216</xdr:row>
      <xdr:rowOff>211638</xdr:rowOff>
    </xdr:to>
    <xdr:sp macro="" textlink="">
      <xdr:nvSpPr>
        <xdr:cNvPr id="275" name="Шеврон 274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SpPr/>
      </xdr:nvSpPr>
      <xdr:spPr>
        <a:xfrm>
          <a:off x="2755442" y="29716035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3242</xdr:row>
      <xdr:rowOff>19050</xdr:rowOff>
    </xdr:from>
    <xdr:to>
      <xdr:col>1</xdr:col>
      <xdr:colOff>2774492</xdr:colOff>
      <xdr:row>3242</xdr:row>
      <xdr:rowOff>199050</xdr:rowOff>
    </xdr:to>
    <xdr:sp macro="" textlink="">
      <xdr:nvSpPr>
        <xdr:cNvPr id="276" name="Шеврон 275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SpPr/>
      </xdr:nvSpPr>
      <xdr:spPr>
        <a:xfrm>
          <a:off x="2755442" y="2826258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3255</xdr:row>
      <xdr:rowOff>19050</xdr:rowOff>
    </xdr:from>
    <xdr:to>
      <xdr:col>1</xdr:col>
      <xdr:colOff>2774492</xdr:colOff>
      <xdr:row>3255</xdr:row>
      <xdr:rowOff>199050</xdr:rowOff>
    </xdr:to>
    <xdr:sp macro="" textlink="">
      <xdr:nvSpPr>
        <xdr:cNvPr id="277" name="Шеврон 276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SpPr/>
      </xdr:nvSpPr>
      <xdr:spPr>
        <a:xfrm>
          <a:off x="2755442" y="3078670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3268</xdr:row>
      <xdr:rowOff>153865</xdr:rowOff>
    </xdr:from>
    <xdr:to>
      <xdr:col>1</xdr:col>
      <xdr:colOff>2774492</xdr:colOff>
      <xdr:row>3269</xdr:row>
      <xdr:rowOff>92077</xdr:rowOff>
    </xdr:to>
    <xdr:sp macro="" textlink="">
      <xdr:nvSpPr>
        <xdr:cNvPr id="278" name="Шеврон 277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SpPr/>
      </xdr:nvSpPr>
      <xdr:spPr>
        <a:xfrm>
          <a:off x="2755442" y="307049365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3281</xdr:row>
      <xdr:rowOff>153865</xdr:rowOff>
    </xdr:from>
    <xdr:to>
      <xdr:col>1</xdr:col>
      <xdr:colOff>2774492</xdr:colOff>
      <xdr:row>3282</xdr:row>
      <xdr:rowOff>92076</xdr:rowOff>
    </xdr:to>
    <xdr:sp macro="" textlink="">
      <xdr:nvSpPr>
        <xdr:cNvPr id="279" name="Шеврон 278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3293</xdr:row>
      <xdr:rowOff>153865</xdr:rowOff>
    </xdr:from>
    <xdr:to>
      <xdr:col>1</xdr:col>
      <xdr:colOff>2774492</xdr:colOff>
      <xdr:row>3294</xdr:row>
      <xdr:rowOff>92076</xdr:rowOff>
    </xdr:to>
    <xdr:sp macro="" textlink="">
      <xdr:nvSpPr>
        <xdr:cNvPr id="280" name="Шеврон 279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3181</xdr:row>
      <xdr:rowOff>27975</xdr:rowOff>
    </xdr:from>
    <xdr:to>
      <xdr:col>1</xdr:col>
      <xdr:colOff>2774492</xdr:colOff>
      <xdr:row>3181</xdr:row>
      <xdr:rowOff>211638</xdr:rowOff>
    </xdr:to>
    <xdr:sp macro="" textlink="">
      <xdr:nvSpPr>
        <xdr:cNvPr id="281" name="Шеврон 280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SpPr/>
      </xdr:nvSpPr>
      <xdr:spPr>
        <a:xfrm>
          <a:off x="2755442" y="30644722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905445</xdr:colOff>
      <xdr:row>5</xdr:row>
      <xdr:rowOff>0</xdr:rowOff>
    </xdr:from>
    <xdr:to>
      <xdr:col>1</xdr:col>
      <xdr:colOff>1410609</xdr:colOff>
      <xdr:row>17</xdr:row>
      <xdr:rowOff>217835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3" b="18338"/>
        <a:stretch/>
      </xdr:blipFill>
      <xdr:spPr>
        <a:xfrm>
          <a:off x="1201280" y="1362635"/>
          <a:ext cx="505164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922882</xdr:colOff>
      <xdr:row>675</xdr:row>
      <xdr:rowOff>76200</xdr:rowOff>
    </xdr:from>
    <xdr:to>
      <xdr:col>1</xdr:col>
      <xdr:colOff>2269070</xdr:colOff>
      <xdr:row>678</xdr:row>
      <xdr:rowOff>194733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0" r="9621" b="5925"/>
        <a:stretch/>
      </xdr:blipFill>
      <xdr:spPr>
        <a:xfrm>
          <a:off x="1219215" y="73041933"/>
          <a:ext cx="1346188" cy="8382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2576</xdr:row>
      <xdr:rowOff>153865</xdr:rowOff>
    </xdr:from>
    <xdr:to>
      <xdr:col>1</xdr:col>
      <xdr:colOff>2774492</xdr:colOff>
      <xdr:row>2577</xdr:row>
      <xdr:rowOff>92076</xdr:rowOff>
    </xdr:to>
    <xdr:sp macro="" textlink="">
      <xdr:nvSpPr>
        <xdr:cNvPr id="283" name="Шеврон 93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SpPr/>
      </xdr:nvSpPr>
      <xdr:spPr>
        <a:xfrm>
          <a:off x="2766025" y="275582998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3</xdr:row>
      <xdr:rowOff>0</xdr:rowOff>
    </xdr:from>
    <xdr:to>
      <xdr:col>11</xdr:col>
      <xdr:colOff>7724775</xdr:colOff>
      <xdr:row>19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952500"/>
          <a:ext cx="7620000" cy="327660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266700</xdr:rowOff>
    </xdr:from>
    <xdr:to>
      <xdr:col>12</xdr:col>
      <xdr:colOff>4362449</xdr:colOff>
      <xdr:row>19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8"/>
        <a:stretch/>
      </xdr:blipFill>
      <xdr:spPr>
        <a:xfrm>
          <a:off x="8020049" y="1219200"/>
          <a:ext cx="4295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4705350</xdr:colOff>
      <xdr:row>3</xdr:row>
      <xdr:rowOff>276225</xdr:rowOff>
    </xdr:from>
    <xdr:to>
      <xdr:col>12</xdr:col>
      <xdr:colOff>7419975</xdr:colOff>
      <xdr:row>20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1228725"/>
          <a:ext cx="2714625" cy="3171825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3</xdr:row>
      <xdr:rowOff>200025</xdr:rowOff>
    </xdr:from>
    <xdr:to>
      <xdr:col>12</xdr:col>
      <xdr:colOff>6972300</xdr:colOff>
      <xdr:row>7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000-000007000000}"/>
            </a:ext>
          </a:extLst>
        </xdr:cNvPr>
        <xdr:cNvSpPr txBox="1"/>
      </xdr:nvSpPr>
      <xdr:spPr>
        <a:xfrm>
          <a:off x="14601825" y="115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7</xdr:row>
      <xdr:rowOff>0</xdr:rowOff>
    </xdr:from>
    <xdr:to>
      <xdr:col>12</xdr:col>
      <xdr:colOff>5629275</xdr:colOff>
      <xdr:row>9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000-000008000000}"/>
            </a:ext>
          </a:extLst>
        </xdr:cNvPr>
        <xdr:cNvSpPr txBox="1"/>
      </xdr:nvSpPr>
      <xdr:spPr>
        <a:xfrm>
          <a:off x="13277850" y="1619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7277100</xdr:colOff>
      <xdr:row>17</xdr:row>
      <xdr:rowOff>66675</xdr:rowOff>
    </xdr:from>
    <xdr:to>
      <xdr:col>12</xdr:col>
      <xdr:colOff>7581900</xdr:colOff>
      <xdr:row>19</xdr:row>
      <xdr:rowOff>92165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000-000009000000}"/>
            </a:ext>
          </a:extLst>
        </xdr:cNvPr>
        <xdr:cNvSpPr txBox="1"/>
      </xdr:nvSpPr>
      <xdr:spPr>
        <a:xfrm>
          <a:off x="15230475" y="3638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5143500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2"/>
        <a:stretch/>
      </xdr:blipFill>
      <xdr:spPr>
        <a:xfrm>
          <a:off x="8696325" y="952500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5210175</xdr:colOff>
      <xdr:row>3</xdr:row>
      <xdr:rowOff>190500</xdr:rowOff>
    </xdr:from>
    <xdr:to>
      <xdr:col>13</xdr:col>
      <xdr:colOff>6848475</xdr:colOff>
      <xdr:row>20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1143000"/>
          <a:ext cx="1638300" cy="2514600"/>
        </a:xfrm>
        <a:prstGeom prst="rect">
          <a:avLst/>
        </a:prstGeom>
      </xdr:spPr>
    </xdr:pic>
    <xdr:clientData/>
  </xdr:twoCellAnchor>
  <xdr:twoCellAnchor>
    <xdr:from>
      <xdr:col>13</xdr:col>
      <xdr:colOff>5181600</xdr:colOff>
      <xdr:row>5</xdr:row>
      <xdr:rowOff>76200</xdr:rowOff>
    </xdr:from>
    <xdr:to>
      <xdr:col>13</xdr:col>
      <xdr:colOff>5505450</xdr:colOff>
      <xdr:row>9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100-000007000000}"/>
            </a:ext>
          </a:extLst>
        </xdr:cNvPr>
        <xdr:cNvSpPr txBox="1"/>
      </xdr:nvSpPr>
      <xdr:spPr>
        <a:xfrm>
          <a:off x="13801725" y="1409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5934075</xdr:colOff>
      <xdr:row>9</xdr:row>
      <xdr:rowOff>104775</xdr:rowOff>
    </xdr:from>
    <xdr:to>
      <xdr:col>13</xdr:col>
      <xdr:colOff>6238875</xdr:colOff>
      <xdr:row>12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100-000008000000}"/>
            </a:ext>
          </a:extLst>
        </xdr:cNvPr>
        <xdr:cNvSpPr txBox="1"/>
      </xdr:nvSpPr>
      <xdr:spPr>
        <a:xfrm>
          <a:off x="14554200" y="2009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5210175</xdr:colOff>
      <xdr:row>13</xdr:row>
      <xdr:rowOff>57150</xdr:rowOff>
    </xdr:from>
    <xdr:to>
      <xdr:col>13</xdr:col>
      <xdr:colOff>5514975</xdr:colOff>
      <xdr:row>16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100-000009000000}"/>
            </a:ext>
          </a:extLst>
        </xdr:cNvPr>
        <xdr:cNvSpPr txBox="1"/>
      </xdr:nvSpPr>
      <xdr:spPr>
        <a:xfrm>
          <a:off x="13830300" y="258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6162675</xdr:colOff>
      <xdr:row>18</xdr:row>
      <xdr:rowOff>76200</xdr:rowOff>
    </xdr:from>
    <xdr:to>
      <xdr:col>13</xdr:col>
      <xdr:colOff>6486525</xdr:colOff>
      <xdr:row>21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100-00000A000000}"/>
            </a:ext>
          </a:extLst>
        </xdr:cNvPr>
        <xdr:cNvSpPr txBox="1"/>
      </xdr:nvSpPr>
      <xdr:spPr>
        <a:xfrm>
          <a:off x="14782800" y="3267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6715125</xdr:colOff>
      <xdr:row>4</xdr:row>
      <xdr:rowOff>85725</xdr:rowOff>
    </xdr:from>
    <xdr:to>
      <xdr:col>13</xdr:col>
      <xdr:colOff>7019925</xdr:colOff>
      <xdr:row>7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100-00000B000000}"/>
            </a:ext>
          </a:extLst>
        </xdr:cNvPr>
        <xdr:cNvSpPr txBox="1"/>
      </xdr:nvSpPr>
      <xdr:spPr>
        <a:xfrm>
          <a:off x="15335250" y="1323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123825</xdr:rowOff>
    </xdr:from>
    <xdr:to>
      <xdr:col>15</xdr:col>
      <xdr:colOff>4619625</xdr:colOff>
      <xdr:row>17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0"/>
        <a:stretch/>
      </xdr:blipFill>
      <xdr:spPr>
        <a:xfrm>
          <a:off x="10029825" y="1076325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4343400</xdr:colOff>
      <xdr:row>3</xdr:row>
      <xdr:rowOff>152400</xdr:rowOff>
    </xdr:from>
    <xdr:to>
      <xdr:col>15</xdr:col>
      <xdr:colOff>6096000</xdr:colOff>
      <xdr:row>18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0275" y="1104900"/>
          <a:ext cx="1752600" cy="3057525"/>
        </a:xfrm>
        <a:prstGeom prst="rect">
          <a:avLst/>
        </a:prstGeom>
      </xdr:spPr>
    </xdr:pic>
    <xdr:clientData/>
  </xdr:twoCellAnchor>
  <xdr:twoCellAnchor>
    <xdr:from>
      <xdr:col>15</xdr:col>
      <xdr:colOff>4324350</xdr:colOff>
      <xdr:row>7</xdr:row>
      <xdr:rowOff>28575</xdr:rowOff>
    </xdr:from>
    <xdr:to>
      <xdr:col>15</xdr:col>
      <xdr:colOff>4648200</xdr:colOff>
      <xdr:row>10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200-000006000000}"/>
            </a:ext>
          </a:extLst>
        </xdr:cNvPr>
        <xdr:cNvSpPr txBox="1"/>
      </xdr:nvSpPr>
      <xdr:spPr>
        <a:xfrm>
          <a:off x="13611225" y="1647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5172075</xdr:colOff>
      <xdr:row>18</xdr:row>
      <xdr:rowOff>19050</xdr:rowOff>
    </xdr:from>
    <xdr:to>
      <xdr:col>15</xdr:col>
      <xdr:colOff>5476875</xdr:colOff>
      <xdr:row>20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200-000007000000}"/>
            </a:ext>
          </a:extLst>
        </xdr:cNvPr>
        <xdr:cNvSpPr txBox="1"/>
      </xdr:nvSpPr>
      <xdr:spPr>
        <a:xfrm>
          <a:off x="14458950" y="4019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4333875</xdr:colOff>
      <xdr:row>13</xdr:row>
      <xdr:rowOff>209550</xdr:rowOff>
    </xdr:from>
    <xdr:to>
      <xdr:col>15</xdr:col>
      <xdr:colOff>4638675</xdr:colOff>
      <xdr:row>15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200-000008000000}"/>
            </a:ext>
          </a:extLst>
        </xdr:cNvPr>
        <xdr:cNvSpPr txBox="1"/>
      </xdr:nvSpPr>
      <xdr:spPr>
        <a:xfrm>
          <a:off x="13620750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5762625</xdr:colOff>
      <xdr:row>3</xdr:row>
      <xdr:rowOff>47625</xdr:rowOff>
    </xdr:from>
    <xdr:to>
      <xdr:col>15</xdr:col>
      <xdr:colOff>6086475</xdr:colOff>
      <xdr:row>5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200-000009000000}"/>
            </a:ext>
          </a:extLst>
        </xdr:cNvPr>
        <xdr:cNvSpPr txBox="1"/>
      </xdr:nvSpPr>
      <xdr:spPr>
        <a:xfrm>
          <a:off x="15049500" y="1000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4591050</xdr:colOff>
      <xdr:row>7</xdr:row>
      <xdr:rowOff>28575</xdr:rowOff>
    </xdr:from>
    <xdr:to>
      <xdr:col>15</xdr:col>
      <xdr:colOff>4886325</xdr:colOff>
      <xdr:row>10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200-00000A000000}"/>
            </a:ext>
          </a:extLst>
        </xdr:cNvPr>
        <xdr:cNvSpPr txBox="1"/>
      </xdr:nvSpPr>
      <xdr:spPr>
        <a:xfrm>
          <a:off x="13877925" y="16478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5295900</xdr:colOff>
      <xdr:row>11</xdr:row>
      <xdr:rowOff>76200</xdr:rowOff>
    </xdr:from>
    <xdr:to>
      <xdr:col>15</xdr:col>
      <xdr:colOff>5591175</xdr:colOff>
      <xdr:row>13</xdr:row>
      <xdr:rowOff>6440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200-00000B000000}"/>
            </a:ext>
          </a:extLst>
        </xdr:cNvPr>
        <xdr:cNvSpPr txBox="1"/>
      </xdr:nvSpPr>
      <xdr:spPr>
        <a:xfrm>
          <a:off x="15249525" y="23145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5962650</xdr:colOff>
      <xdr:row>13</xdr:row>
      <xdr:rowOff>209550</xdr:rowOff>
    </xdr:from>
    <xdr:to>
      <xdr:col>15</xdr:col>
      <xdr:colOff>6257925</xdr:colOff>
      <xdr:row>15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200-00000C000000}"/>
            </a:ext>
          </a:extLst>
        </xdr:cNvPr>
        <xdr:cNvSpPr txBox="1"/>
      </xdr:nvSpPr>
      <xdr:spPr>
        <a:xfrm>
          <a:off x="15916275" y="30194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3</xdr:row>
      <xdr:rowOff>0</xdr:rowOff>
    </xdr:from>
    <xdr:to>
      <xdr:col>11</xdr:col>
      <xdr:colOff>2980200</xdr:colOff>
      <xdr:row>13</xdr:row>
      <xdr:rowOff>60000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"/>
        <a:stretch/>
      </xdr:blipFill>
      <xdr:spPr>
        <a:xfrm>
          <a:off x="8696325" y="952500"/>
          <a:ext cx="2904000" cy="15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15</xdr:row>
      <xdr:rowOff>28575</xdr:rowOff>
    </xdr:from>
    <xdr:to>
      <xdr:col>11</xdr:col>
      <xdr:colOff>2669451</xdr:colOff>
      <xdr:row>26</xdr:row>
      <xdr:rowOff>4950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2838450"/>
          <a:ext cx="2469426" cy="154800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4303890</xdr:colOff>
      <xdr:row>15</xdr:row>
      <xdr:rowOff>446625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"/>
        <a:stretch/>
      </xdr:blipFill>
      <xdr:spPr>
        <a:xfrm>
          <a:off x="7381875" y="952500"/>
          <a:ext cx="4208640" cy="23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4591050</xdr:colOff>
      <xdr:row>6</xdr:row>
      <xdr:rowOff>19050</xdr:rowOff>
    </xdr:from>
    <xdr:to>
      <xdr:col>11</xdr:col>
      <xdr:colOff>6391275</xdr:colOff>
      <xdr:row>13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5" y="1590675"/>
          <a:ext cx="1800225" cy="1114425"/>
        </a:xfrm>
        <a:prstGeom prst="rect">
          <a:avLst/>
        </a:prstGeom>
      </xdr:spPr>
    </xdr:pic>
    <xdr:clientData/>
  </xdr:twoCellAnchor>
  <xdr:twoCellAnchor>
    <xdr:from>
      <xdr:col>11</xdr:col>
      <xdr:colOff>5343525</xdr:colOff>
      <xdr:row>13</xdr:row>
      <xdr:rowOff>66675</xdr:rowOff>
    </xdr:from>
    <xdr:to>
      <xdr:col>11</xdr:col>
      <xdr:colOff>5648325</xdr:colOff>
      <xdr:row>15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400-000006000000}"/>
            </a:ext>
          </a:extLst>
        </xdr:cNvPr>
        <xdr:cNvSpPr txBox="1"/>
      </xdr:nvSpPr>
      <xdr:spPr>
        <a:xfrm>
          <a:off x="12630150" y="2543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6248400</xdr:colOff>
      <xdr:row>9</xdr:row>
      <xdr:rowOff>180975</xdr:rowOff>
    </xdr:from>
    <xdr:to>
      <xdr:col>11</xdr:col>
      <xdr:colOff>6553200</xdr:colOff>
      <xdr:row>13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400-000007000000}"/>
            </a:ext>
          </a:extLst>
        </xdr:cNvPr>
        <xdr:cNvSpPr txBox="1"/>
      </xdr:nvSpPr>
      <xdr:spPr>
        <a:xfrm>
          <a:off x="13535025" y="208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4429125</xdr:colOff>
      <xdr:row>9</xdr:row>
      <xdr:rowOff>19050</xdr:rowOff>
    </xdr:from>
    <xdr:to>
      <xdr:col>11</xdr:col>
      <xdr:colOff>4752975</xdr:colOff>
      <xdr:row>11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400-000008000000}"/>
            </a:ext>
          </a:extLst>
        </xdr:cNvPr>
        <xdr:cNvSpPr txBox="1"/>
      </xdr:nvSpPr>
      <xdr:spPr>
        <a:xfrm>
          <a:off x="11715750" y="192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3</xdr:row>
      <xdr:rowOff>0</xdr:rowOff>
    </xdr:from>
    <xdr:to>
      <xdr:col>12</xdr:col>
      <xdr:colOff>5286375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"/>
        <a:stretch/>
      </xdr:blipFill>
      <xdr:spPr>
        <a:xfrm>
          <a:off x="8724900" y="952500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733425</xdr:colOff>
      <xdr:row>16</xdr:row>
      <xdr:rowOff>95250</xdr:rowOff>
    </xdr:from>
    <xdr:to>
      <xdr:col>12</xdr:col>
      <xdr:colOff>3562136</xdr:colOff>
      <xdr:row>25</xdr:row>
      <xdr:rowOff>4125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4000500"/>
          <a:ext cx="2828711" cy="205200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16</xdr:col>
      <xdr:colOff>133349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0"/>
        <a:stretch/>
      </xdr:blipFill>
      <xdr:spPr>
        <a:xfrm>
          <a:off x="8686799" y="952500"/>
          <a:ext cx="6048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1276350</xdr:colOff>
      <xdr:row>26</xdr:row>
      <xdr:rowOff>9525</xdr:rowOff>
    </xdr:from>
    <xdr:to>
      <xdr:col>13</xdr:col>
      <xdr:colOff>4052908</xdr:colOff>
      <xdr:row>39</xdr:row>
      <xdr:rowOff>204150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343400"/>
          <a:ext cx="2776558" cy="205200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15</xdr:col>
      <xdr:colOff>66675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"/>
        <a:stretch/>
      </xdr:blipFill>
      <xdr:spPr>
        <a:xfrm>
          <a:off x="8039100" y="952500"/>
          <a:ext cx="6572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1647825</xdr:colOff>
      <xdr:row>23</xdr:row>
      <xdr:rowOff>219075</xdr:rowOff>
    </xdr:from>
    <xdr:to>
      <xdr:col>11</xdr:col>
      <xdr:colOff>4643272</xdr:colOff>
      <xdr:row>36</xdr:row>
      <xdr:rowOff>229950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4124325"/>
          <a:ext cx="2995447" cy="291600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6629399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3"/>
        <a:stretch/>
      </xdr:blipFill>
      <xdr:spPr>
        <a:xfrm>
          <a:off x="8705849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438150</xdr:colOff>
      <xdr:row>23</xdr:row>
      <xdr:rowOff>104775</xdr:rowOff>
    </xdr:from>
    <xdr:to>
      <xdr:col>11</xdr:col>
      <xdr:colOff>7056270</xdr:colOff>
      <xdr:row>45</xdr:row>
      <xdr:rowOff>201150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10025"/>
          <a:ext cx="6618120" cy="4716000"/>
        </a:xfrm>
        <a:prstGeom prst="rect">
          <a:avLst/>
        </a:prstGeom>
      </xdr:spPr>
    </xdr:pic>
    <xdr:clientData/>
  </xdr:twoCellAnchor>
  <xdr:twoCellAnchor>
    <xdr:from>
      <xdr:col>11</xdr:col>
      <xdr:colOff>6096000</xdr:colOff>
      <xdr:row>37</xdr:row>
      <xdr:rowOff>38100</xdr:rowOff>
    </xdr:from>
    <xdr:to>
      <xdr:col>11</xdr:col>
      <xdr:colOff>6400800</xdr:colOff>
      <xdr:row>39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800-000006000000}"/>
            </a:ext>
          </a:extLst>
        </xdr:cNvPr>
        <xdr:cNvSpPr txBox="1"/>
      </xdr:nvSpPr>
      <xdr:spPr>
        <a:xfrm>
          <a:off x="13477875" y="6657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695325</xdr:colOff>
      <xdr:row>45</xdr:row>
      <xdr:rowOff>66675</xdr:rowOff>
    </xdr:from>
    <xdr:to>
      <xdr:col>11</xdr:col>
      <xdr:colOff>1000125</xdr:colOff>
      <xdr:row>47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800-000007000000}"/>
            </a:ext>
          </a:extLst>
        </xdr:cNvPr>
        <xdr:cNvSpPr txBox="1"/>
      </xdr:nvSpPr>
      <xdr:spPr>
        <a:xfrm>
          <a:off x="8077200" y="859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34</xdr:row>
      <xdr:rowOff>200025</xdr:rowOff>
    </xdr:from>
    <xdr:to>
      <xdr:col>11</xdr:col>
      <xdr:colOff>3848100</xdr:colOff>
      <xdr:row>36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800-000008000000}"/>
            </a:ext>
          </a:extLst>
        </xdr:cNvPr>
        <xdr:cNvSpPr txBox="1"/>
      </xdr:nvSpPr>
      <xdr:spPr>
        <a:xfrm>
          <a:off x="10906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</xdr:colOff>
      <xdr:row>3</xdr:row>
      <xdr:rowOff>0</xdr:rowOff>
    </xdr:from>
    <xdr:to>
      <xdr:col>11</xdr:col>
      <xdr:colOff>2657474</xdr:colOff>
      <xdr:row>17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"/>
        <a:stretch/>
      </xdr:blipFill>
      <xdr:spPr>
        <a:xfrm>
          <a:off x="7343774" y="952500"/>
          <a:ext cx="2600325" cy="2857500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3</xdr:row>
      <xdr:rowOff>19050</xdr:rowOff>
    </xdr:from>
    <xdr:to>
      <xdr:col>15</xdr:col>
      <xdr:colOff>249832</xdr:colOff>
      <xdr:row>17</xdr:row>
      <xdr:rowOff>196940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0153650" y="971550"/>
          <a:ext cx="2069107" cy="2987765"/>
          <a:chOff x="10153650" y="971550"/>
          <a:chExt cx="2069107" cy="2987765"/>
        </a:xfrm>
      </xdr:grpSpPr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53650" y="971550"/>
            <a:ext cx="1988064" cy="2808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/>
        </xdr:nvSpPr>
        <xdr:spPr>
          <a:xfrm>
            <a:off x="10220325" y="34575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/>
        </xdr:nvSpPr>
        <xdr:spPr>
          <a:xfrm>
            <a:off x="11839575" y="240030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6019800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3"/>
        <a:stretch/>
      </xdr:blipFill>
      <xdr:spPr>
        <a:xfrm>
          <a:off x="8715375" y="952500"/>
          <a:ext cx="59245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600075</xdr:colOff>
      <xdr:row>24</xdr:row>
      <xdr:rowOff>47625</xdr:rowOff>
    </xdr:from>
    <xdr:to>
      <xdr:col>11</xdr:col>
      <xdr:colOff>5200650</xdr:colOff>
      <xdr:row>42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4095750"/>
          <a:ext cx="4600575" cy="4362450"/>
        </a:xfrm>
        <a:prstGeom prst="rect">
          <a:avLst/>
        </a:prstGeom>
      </xdr:spPr>
    </xdr:pic>
    <xdr:clientData/>
  </xdr:twoCellAnchor>
  <xdr:twoCellAnchor>
    <xdr:from>
      <xdr:col>11</xdr:col>
      <xdr:colOff>4638675</xdr:colOff>
      <xdr:row>42</xdr:row>
      <xdr:rowOff>28575</xdr:rowOff>
    </xdr:from>
    <xdr:to>
      <xdr:col>11</xdr:col>
      <xdr:colOff>4943475</xdr:colOff>
      <xdr:row>44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900-000007000000}"/>
            </a:ext>
          </a:extLst>
        </xdr:cNvPr>
        <xdr:cNvSpPr txBox="1"/>
      </xdr:nvSpPr>
      <xdr:spPr>
        <a:xfrm>
          <a:off x="12687300" y="831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2000250</xdr:colOff>
      <xdr:row>33</xdr:row>
      <xdr:rowOff>180975</xdr:rowOff>
    </xdr:from>
    <xdr:to>
      <xdr:col>11</xdr:col>
      <xdr:colOff>2324100</xdr:colOff>
      <xdr:row>35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900-000008000000}"/>
            </a:ext>
          </a:extLst>
        </xdr:cNvPr>
        <xdr:cNvSpPr txBox="1"/>
      </xdr:nvSpPr>
      <xdr:spPr>
        <a:xfrm>
          <a:off x="10048875" y="6324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13</xdr:col>
      <xdr:colOff>4533899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1" r="1"/>
        <a:stretch/>
      </xdr:blipFill>
      <xdr:spPr>
        <a:xfrm>
          <a:off x="8686799" y="952500"/>
          <a:ext cx="4467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18</xdr:row>
      <xdr:rowOff>171450</xdr:rowOff>
    </xdr:from>
    <xdr:to>
      <xdr:col>13</xdr:col>
      <xdr:colOff>3499823</xdr:colOff>
      <xdr:row>26</xdr:row>
      <xdr:rowOff>66450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4219575"/>
          <a:ext cx="3156923" cy="180000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</xdr:colOff>
      <xdr:row>3</xdr:row>
      <xdr:rowOff>0</xdr:rowOff>
    </xdr:from>
    <xdr:to>
      <xdr:col>16</xdr:col>
      <xdr:colOff>4410075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"/>
        <a:stretch/>
      </xdr:blipFill>
      <xdr:spPr>
        <a:xfrm>
          <a:off x="9372600" y="952500"/>
          <a:ext cx="43243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21</xdr:row>
      <xdr:rowOff>38100</xdr:rowOff>
    </xdr:from>
    <xdr:to>
      <xdr:col>16</xdr:col>
      <xdr:colOff>4714875</xdr:colOff>
      <xdr:row>32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4086225"/>
          <a:ext cx="4200525" cy="2457450"/>
        </a:xfrm>
        <a:prstGeom prst="rect">
          <a:avLst/>
        </a:prstGeom>
      </xdr:spPr>
    </xdr:pic>
    <xdr:clientData/>
  </xdr:twoCellAnchor>
  <xdr:twoCellAnchor>
    <xdr:from>
      <xdr:col>16</xdr:col>
      <xdr:colOff>3943350</xdr:colOff>
      <xdr:row>31</xdr:row>
      <xdr:rowOff>76200</xdr:rowOff>
    </xdr:from>
    <xdr:to>
      <xdr:col>16</xdr:col>
      <xdr:colOff>4248150</xdr:colOff>
      <xdr:row>33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B00-000006000000}"/>
            </a:ext>
          </a:extLst>
        </xdr:cNvPr>
        <xdr:cNvSpPr txBox="1"/>
      </xdr:nvSpPr>
      <xdr:spPr>
        <a:xfrm>
          <a:off x="13230225" y="6362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31</xdr:row>
      <xdr:rowOff>95250</xdr:rowOff>
    </xdr:from>
    <xdr:to>
      <xdr:col>16</xdr:col>
      <xdr:colOff>1714500</xdr:colOff>
      <xdr:row>33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B00-000007000000}"/>
            </a:ext>
          </a:extLst>
        </xdr:cNvPr>
        <xdr:cNvSpPr txBox="1"/>
      </xdr:nvSpPr>
      <xdr:spPr>
        <a:xfrm>
          <a:off x="10696575" y="638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2638425</xdr:colOff>
      <xdr:row>27</xdr:row>
      <xdr:rowOff>133350</xdr:rowOff>
    </xdr:from>
    <xdr:to>
      <xdr:col>16</xdr:col>
      <xdr:colOff>2962275</xdr:colOff>
      <xdr:row>29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B00-000008000000}"/>
            </a:ext>
          </a:extLst>
        </xdr:cNvPr>
        <xdr:cNvSpPr txBox="1"/>
      </xdr:nvSpPr>
      <xdr:spPr>
        <a:xfrm>
          <a:off x="11925300" y="5467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21</xdr:row>
      <xdr:rowOff>9525</xdr:rowOff>
    </xdr:from>
    <xdr:to>
      <xdr:col>16</xdr:col>
      <xdr:colOff>1733550</xdr:colOff>
      <xdr:row>23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B00-000009000000}"/>
            </a:ext>
          </a:extLst>
        </xdr:cNvPr>
        <xdr:cNvSpPr txBox="1"/>
      </xdr:nvSpPr>
      <xdr:spPr>
        <a:xfrm>
          <a:off x="1069657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3905250</xdr:colOff>
      <xdr:row>21</xdr:row>
      <xdr:rowOff>19050</xdr:rowOff>
    </xdr:from>
    <xdr:to>
      <xdr:col>16</xdr:col>
      <xdr:colOff>4229100</xdr:colOff>
      <xdr:row>23</xdr:row>
      <xdr:rowOff>44540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B00-00000A000000}"/>
            </a:ext>
          </a:extLst>
        </xdr:cNvPr>
        <xdr:cNvSpPr txBox="1"/>
      </xdr:nvSpPr>
      <xdr:spPr>
        <a:xfrm>
          <a:off x="13192125" y="4067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22</xdr:row>
      <xdr:rowOff>85725</xdr:rowOff>
    </xdr:from>
    <xdr:to>
      <xdr:col>16</xdr:col>
      <xdr:colOff>1733550</xdr:colOff>
      <xdr:row>24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B00-00000B000000}"/>
            </a:ext>
          </a:extLst>
        </xdr:cNvPr>
        <xdr:cNvSpPr txBox="1"/>
      </xdr:nvSpPr>
      <xdr:spPr>
        <a:xfrm>
          <a:off x="10696575" y="4371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1990725</xdr:colOff>
      <xdr:row>29</xdr:row>
      <xdr:rowOff>190500</xdr:rowOff>
    </xdr:from>
    <xdr:to>
      <xdr:col>16</xdr:col>
      <xdr:colOff>2314575</xdr:colOff>
      <xdr:row>31</xdr:row>
      <xdr:rowOff>215990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B00-00000C000000}"/>
            </a:ext>
          </a:extLst>
        </xdr:cNvPr>
        <xdr:cNvSpPr txBox="1"/>
      </xdr:nvSpPr>
      <xdr:spPr>
        <a:xfrm>
          <a:off x="12611100" y="6000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114300</xdr:colOff>
      <xdr:row>3</xdr:row>
      <xdr:rowOff>0</xdr:rowOff>
    </xdr:from>
    <xdr:to>
      <xdr:col>13</xdr:col>
      <xdr:colOff>4124325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1"/>
        <a:stretch/>
      </xdr:blipFill>
      <xdr:spPr>
        <a:xfrm>
          <a:off x="8067675" y="952500"/>
          <a:ext cx="40100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4410075</xdr:colOff>
      <xdr:row>3</xdr:row>
      <xdr:rowOff>161925</xdr:rowOff>
    </xdr:from>
    <xdr:to>
      <xdr:col>13</xdr:col>
      <xdr:colOff>7962900</xdr:colOff>
      <xdr:row>14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114425"/>
          <a:ext cx="3552825" cy="2143125"/>
        </a:xfrm>
        <a:prstGeom prst="rect">
          <a:avLst/>
        </a:prstGeom>
      </xdr:spPr>
    </xdr:pic>
    <xdr:clientData/>
  </xdr:twoCellAnchor>
  <xdr:twoCellAnchor>
    <xdr:from>
      <xdr:col>13</xdr:col>
      <xdr:colOff>4438650</xdr:colOff>
      <xdr:row>11</xdr:row>
      <xdr:rowOff>0</xdr:rowOff>
    </xdr:from>
    <xdr:to>
      <xdr:col>13</xdr:col>
      <xdr:colOff>4762500</xdr:colOff>
      <xdr:row>12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C00-000006000000}"/>
            </a:ext>
          </a:extLst>
        </xdr:cNvPr>
        <xdr:cNvSpPr txBox="1"/>
      </xdr:nvSpPr>
      <xdr:spPr>
        <a:xfrm>
          <a:off x="13058775" y="2238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5334000</xdr:colOff>
      <xdr:row>14</xdr:row>
      <xdr:rowOff>47625</xdr:rowOff>
    </xdr:from>
    <xdr:to>
      <xdr:col>13</xdr:col>
      <xdr:colOff>5657850</xdr:colOff>
      <xdr:row>16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C00-000007000000}"/>
            </a:ext>
          </a:extLst>
        </xdr:cNvPr>
        <xdr:cNvSpPr txBox="1"/>
      </xdr:nvSpPr>
      <xdr:spPr>
        <a:xfrm>
          <a:off x="13954125" y="3095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7210425</xdr:colOff>
      <xdr:row>14</xdr:row>
      <xdr:rowOff>57150</xdr:rowOff>
    </xdr:from>
    <xdr:to>
      <xdr:col>13</xdr:col>
      <xdr:colOff>7534275</xdr:colOff>
      <xdr:row>16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C00-000008000000}"/>
            </a:ext>
          </a:extLst>
        </xdr:cNvPr>
        <xdr:cNvSpPr txBox="1"/>
      </xdr:nvSpPr>
      <xdr:spPr>
        <a:xfrm>
          <a:off x="15830550" y="3105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5972175</xdr:colOff>
      <xdr:row>12</xdr:row>
      <xdr:rowOff>0</xdr:rowOff>
    </xdr:from>
    <xdr:to>
      <xdr:col>13</xdr:col>
      <xdr:colOff>6296025</xdr:colOff>
      <xdr:row>14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C00-000009000000}"/>
            </a:ext>
          </a:extLst>
        </xdr:cNvPr>
        <xdr:cNvSpPr txBox="1"/>
      </xdr:nvSpPr>
      <xdr:spPr>
        <a:xfrm>
          <a:off x="14592300" y="2714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14</xdr:col>
      <xdr:colOff>4162425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8"/>
        <a:stretch/>
      </xdr:blipFill>
      <xdr:spPr>
        <a:xfrm>
          <a:off x="8715375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447675</xdr:colOff>
      <xdr:row>18</xdr:row>
      <xdr:rowOff>95250</xdr:rowOff>
    </xdr:from>
    <xdr:to>
      <xdr:col>14</xdr:col>
      <xdr:colOff>4238625</xdr:colOff>
      <xdr:row>30</xdr:row>
      <xdr:rowOff>130265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GrpSpPr/>
      </xdr:nvGrpSpPr>
      <xdr:grpSpPr>
        <a:xfrm>
          <a:off x="9734550" y="3905250"/>
          <a:ext cx="3790950" cy="2892515"/>
          <a:chOff x="13592175" y="838200"/>
          <a:chExt cx="3790950" cy="28925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D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92175" y="914400"/>
            <a:ext cx="3600450" cy="2466975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D00-000006000000}"/>
              </a:ext>
            </a:extLst>
          </xdr:cNvPr>
          <xdr:cNvSpPr txBox="1"/>
        </xdr:nvSpPr>
        <xdr:spPr>
          <a:xfrm>
            <a:off x="17059275" y="222885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D00-000007000000}"/>
              </a:ext>
            </a:extLst>
          </xdr:cNvPr>
          <xdr:cNvSpPr txBox="1"/>
        </xdr:nvSpPr>
        <xdr:spPr>
          <a:xfrm>
            <a:off x="14592300" y="8382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D00-000008000000}"/>
              </a:ext>
            </a:extLst>
          </xdr:cNvPr>
          <xdr:cNvSpPr txBox="1"/>
        </xdr:nvSpPr>
        <xdr:spPr>
          <a:xfrm>
            <a:off x="16182975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D00-000009000000}"/>
              </a:ext>
            </a:extLst>
          </xdr:cNvPr>
          <xdr:cNvSpPr txBox="1"/>
        </xdr:nvSpPr>
        <xdr:spPr>
          <a:xfrm>
            <a:off x="14268450" y="22764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D00-00000A000000}"/>
              </a:ext>
            </a:extLst>
          </xdr:cNvPr>
          <xdr:cNvSpPr txBox="1"/>
        </xdr:nvSpPr>
        <xdr:spPr>
          <a:xfrm>
            <a:off x="13906500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4219575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1"/>
        <a:stretch/>
      </xdr:blipFill>
      <xdr:spPr>
        <a:xfrm>
          <a:off x="8686800" y="952500"/>
          <a:ext cx="41529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17</xdr:row>
      <xdr:rowOff>57150</xdr:rowOff>
    </xdr:from>
    <xdr:to>
      <xdr:col>13</xdr:col>
      <xdr:colOff>4038600</xdr:colOff>
      <xdr:row>25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819525"/>
          <a:ext cx="3714750" cy="207645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22</xdr:row>
      <xdr:rowOff>19050</xdr:rowOff>
    </xdr:from>
    <xdr:to>
      <xdr:col>13</xdr:col>
      <xdr:colOff>666750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E00-000006000000}"/>
            </a:ext>
          </a:extLst>
        </xdr:cNvPr>
        <xdr:cNvSpPr txBox="1"/>
      </xdr:nvSpPr>
      <xdr:spPr>
        <a:xfrm>
          <a:off x="8296275" y="4972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3190875</xdr:colOff>
      <xdr:row>25</xdr:row>
      <xdr:rowOff>66675</xdr:rowOff>
    </xdr:from>
    <xdr:to>
      <xdr:col>13</xdr:col>
      <xdr:colOff>3514725</xdr:colOff>
      <xdr:row>27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E00-000007000000}"/>
            </a:ext>
          </a:extLst>
        </xdr:cNvPr>
        <xdr:cNvSpPr txBox="1"/>
      </xdr:nvSpPr>
      <xdr:spPr>
        <a:xfrm>
          <a:off x="11144250" y="573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25</xdr:row>
      <xdr:rowOff>76200</xdr:rowOff>
    </xdr:from>
    <xdr:to>
      <xdr:col>13</xdr:col>
      <xdr:colOff>1619250</xdr:colOff>
      <xdr:row>27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E00-000008000000}"/>
            </a:ext>
          </a:extLst>
        </xdr:cNvPr>
        <xdr:cNvSpPr txBox="1"/>
      </xdr:nvSpPr>
      <xdr:spPr>
        <a:xfrm>
          <a:off x="9248775" y="5743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2371725</xdr:colOff>
      <xdr:row>23</xdr:row>
      <xdr:rowOff>47625</xdr:rowOff>
    </xdr:from>
    <xdr:to>
      <xdr:col>13</xdr:col>
      <xdr:colOff>2695575</xdr:colOff>
      <xdr:row>25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E00-000009000000}"/>
            </a:ext>
          </a:extLst>
        </xdr:cNvPr>
        <xdr:cNvSpPr txBox="1"/>
      </xdr:nvSpPr>
      <xdr:spPr>
        <a:xfrm>
          <a:off x="10325100" y="523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3</xdr:row>
      <xdr:rowOff>0</xdr:rowOff>
    </xdr:from>
    <xdr:to>
      <xdr:col>14</xdr:col>
      <xdr:colOff>1990725</xdr:colOff>
      <xdr:row>42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5" y="952500"/>
          <a:ext cx="1876425" cy="571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2</xdr:row>
      <xdr:rowOff>47625</xdr:rowOff>
    </xdr:from>
    <xdr:to>
      <xdr:col>14</xdr:col>
      <xdr:colOff>4802782</xdr:colOff>
      <xdr:row>72</xdr:row>
      <xdr:rowOff>6440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5F00-000004000000}"/>
            </a:ext>
          </a:extLst>
        </xdr:cNvPr>
        <xdr:cNvGrpSpPr/>
      </xdr:nvGrpSpPr>
      <xdr:grpSpPr>
        <a:xfrm>
          <a:off x="12096750" y="714375"/>
          <a:ext cx="2183407" cy="10817315"/>
          <a:chOff x="12096750" y="714375"/>
          <a:chExt cx="2183407" cy="108173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F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25325" y="1057275"/>
            <a:ext cx="1858178" cy="100584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F00-000006000000}"/>
              </a:ext>
            </a:extLst>
          </xdr:cNvPr>
          <xdr:cNvSpPr txBox="1"/>
        </xdr:nvSpPr>
        <xdr:spPr>
          <a:xfrm>
            <a:off x="12096750" y="110299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D2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F00-000007000000}"/>
              </a:ext>
            </a:extLst>
          </xdr:cNvPr>
          <xdr:cNvSpPr txBox="1"/>
        </xdr:nvSpPr>
        <xdr:spPr>
          <a:xfrm>
            <a:off x="12620625" y="102965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R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F00-000008000000}"/>
              </a:ext>
            </a:extLst>
          </xdr:cNvPr>
          <xdr:cNvSpPr txBox="1"/>
        </xdr:nvSpPr>
        <xdr:spPr>
          <a:xfrm>
            <a:off x="12106275" y="7143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D1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F00-000009000000}"/>
              </a:ext>
            </a:extLst>
          </xdr:cNvPr>
          <xdr:cNvSpPr txBox="1"/>
        </xdr:nvSpPr>
        <xdr:spPr>
          <a:xfrm>
            <a:off x="13230225" y="34194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F00-00000A000000}"/>
              </a:ext>
            </a:extLst>
          </xdr:cNvPr>
          <xdr:cNvSpPr txBox="1"/>
        </xdr:nvSpPr>
        <xdr:spPr>
          <a:xfrm>
            <a:off x="13220700" y="81248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5F00-00000B000000}"/>
              </a:ext>
            </a:extLst>
          </xdr:cNvPr>
          <xdr:cNvSpPr txBox="1"/>
        </xdr:nvSpPr>
        <xdr:spPr>
          <a:xfrm>
            <a:off x="13896975" y="58483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133350</xdr:colOff>
      <xdr:row>3</xdr:row>
      <xdr:rowOff>28575</xdr:rowOff>
    </xdr:from>
    <xdr:to>
      <xdr:col>18</xdr:col>
      <xdr:colOff>1828800</xdr:colOff>
      <xdr:row>42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81075"/>
          <a:ext cx="1695450" cy="571500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3</xdr:row>
      <xdr:rowOff>19050</xdr:rowOff>
    </xdr:from>
    <xdr:to>
      <xdr:col>12</xdr:col>
      <xdr:colOff>2143125</xdr:colOff>
      <xdr:row>34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71550"/>
          <a:ext cx="1990725" cy="571500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3</xdr:row>
      <xdr:rowOff>0</xdr:rowOff>
    </xdr:from>
    <xdr:to>
      <xdr:col>12</xdr:col>
      <xdr:colOff>2476500</xdr:colOff>
      <xdr:row>39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2860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"/>
  <sheetViews>
    <sheetView tabSelected="1" zoomScale="80" zoomScaleNormal="80" workbookViewId="0">
      <selection activeCell="B1" sqref="B1:D1"/>
    </sheetView>
  </sheetViews>
  <sheetFormatPr defaultColWidth="9.140625" defaultRowHeight="15"/>
  <cols>
    <col min="1" max="1" width="1.42578125" style="3" customWidth="1"/>
    <col min="2" max="3" width="85.5703125" style="3" customWidth="1"/>
    <col min="4" max="4" width="85.42578125" style="3" customWidth="1"/>
    <col min="5" max="5" width="1.42578125" style="3" customWidth="1"/>
    <col min="6" max="16384" width="9.140625" style="3"/>
  </cols>
  <sheetData>
    <row r="1" spans="2:6" ht="96" customHeight="1">
      <c r="B1" s="396"/>
      <c r="C1" s="396"/>
      <c r="D1" s="396"/>
    </row>
    <row r="2" spans="2:6" ht="75" customHeight="1">
      <c r="B2" s="396"/>
      <c r="C2" s="396"/>
      <c r="D2" s="396"/>
      <c r="F2" s="3" t="s">
        <v>3497</v>
      </c>
    </row>
    <row r="3" spans="2:6" ht="75" customHeight="1">
      <c r="B3" s="396"/>
      <c r="C3" s="396"/>
      <c r="D3" s="396"/>
    </row>
    <row r="4" spans="2:6" ht="75" customHeight="1">
      <c r="B4" s="396"/>
      <c r="C4" s="396"/>
      <c r="D4" s="396"/>
    </row>
    <row r="5" spans="2:6" ht="75" customHeight="1">
      <c r="B5" s="396"/>
      <c r="C5" s="396"/>
      <c r="D5" s="396"/>
    </row>
    <row r="6" spans="2:6" ht="75" customHeight="1">
      <c r="B6" s="396"/>
      <c r="C6" s="396"/>
      <c r="D6" s="396"/>
    </row>
    <row r="7" spans="2:6" ht="75" customHeight="1">
      <c r="B7" s="396"/>
      <c r="C7" s="396"/>
      <c r="D7" s="396"/>
    </row>
    <row r="8" spans="2:6" ht="75" customHeight="1">
      <c r="B8" s="394"/>
      <c r="C8" s="395"/>
      <c r="D8" s="395"/>
    </row>
  </sheetData>
  <sheetProtection password="CC39" sheet="1" objects="1" scenarios="1" selectLockedCells="1" selectUnlockedCells="1"/>
  <mergeCells count="8">
    <mergeCell ref="B8:D8"/>
    <mergeCell ref="B1:D1"/>
    <mergeCell ref="B2:B4"/>
    <mergeCell ref="C2:C4"/>
    <mergeCell ref="D2:D4"/>
    <mergeCell ref="B5:B7"/>
    <mergeCell ref="C5:C7"/>
    <mergeCell ref="D5:D7"/>
  </mergeCells>
  <pageMargins left="0.7" right="0.7" top="0.75" bottom="0.75" header="0.3" footer="0.3"/>
  <pageSetup paperSize="9" scale="48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M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6.425781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5" t="s">
        <v>1673</v>
      </c>
      <c r="C2" s="446"/>
      <c r="D2" s="446"/>
      <c r="E2" s="446"/>
      <c r="F2" s="446"/>
      <c r="G2" s="446"/>
      <c r="H2" s="446"/>
      <c r="I2" s="446"/>
      <c r="J2" s="446"/>
      <c r="K2" s="44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1674</v>
      </c>
      <c r="C6" s="9" t="s">
        <v>1682</v>
      </c>
      <c r="D6" s="10"/>
      <c r="E6" s="11" t="s">
        <v>385</v>
      </c>
      <c r="F6" s="12"/>
      <c r="G6" s="444">
        <v>110</v>
      </c>
      <c r="H6" s="444">
        <v>26</v>
      </c>
      <c r="I6" s="444" t="s">
        <v>1204</v>
      </c>
      <c r="J6" s="9" t="s">
        <v>87</v>
      </c>
      <c r="K6" s="7">
        <f>'Прайс-лист'!N29</f>
        <v>103.88283840812868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1675</v>
      </c>
      <c r="C8" s="9" t="s">
        <v>231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'Прайс-лист'!N30</f>
        <v>397.81220728196445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2" ht="18.75" customHeight="1" thickTop="1" thickBot="1">
      <c r="B10" s="16" t="s">
        <v>1676</v>
      </c>
      <c r="C10" s="9" t="s">
        <v>233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'Прайс-лист'!N31</f>
        <v>164.85754790855208</v>
      </c>
    </row>
    <row r="11" spans="1:12" ht="7.5" customHeight="1" thickTop="1"/>
    <row r="12" spans="1:12" ht="37.5" customHeight="1">
      <c r="B12" s="448" t="s">
        <v>18</v>
      </c>
      <c r="C12" s="449"/>
      <c r="D12" s="449"/>
      <c r="E12" s="449"/>
      <c r="F12" s="449"/>
      <c r="G12" s="450"/>
    </row>
    <row r="13" spans="1:12" ht="7.5" customHeight="1">
      <c r="B13" s="174"/>
      <c r="C13" s="174"/>
      <c r="D13" s="174"/>
      <c r="E13" s="174"/>
      <c r="F13" s="174"/>
      <c r="G13" s="174"/>
    </row>
    <row r="14" spans="1:12" ht="18.75" customHeight="1" thickBot="1">
      <c r="B14" s="437" t="s">
        <v>1205</v>
      </c>
      <c r="C14" s="437"/>
      <c r="D14" s="437"/>
      <c r="E14" s="437"/>
      <c r="F14" s="437"/>
      <c r="G14" s="437"/>
      <c r="H14" s="437"/>
      <c r="I14" s="437"/>
      <c r="J14" s="437"/>
      <c r="K14" s="437"/>
      <c r="L14" s="29"/>
    </row>
    <row r="15" spans="1:12" ht="18.75" customHeight="1" thickTop="1" thickBot="1">
      <c r="E15" s="11" t="s">
        <v>385</v>
      </c>
      <c r="F15" s="436" t="s">
        <v>38</v>
      </c>
      <c r="G15" s="437"/>
      <c r="H15" s="437"/>
    </row>
    <row r="16" spans="1:12" ht="18.75" customHeight="1" thickTop="1" thickBot="1">
      <c r="E16" s="27" t="s">
        <v>11</v>
      </c>
      <c r="F16" s="436" t="s">
        <v>39</v>
      </c>
      <c r="G16" s="437"/>
      <c r="H16" s="437"/>
    </row>
    <row r="17" spans="5:8" ht="18.75" customHeight="1" thickTop="1" thickBot="1">
      <c r="E17" s="28" t="s">
        <v>386</v>
      </c>
      <c r="F17" s="436" t="s">
        <v>40</v>
      </c>
      <c r="G17" s="437"/>
      <c r="H17" s="437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9">
    <mergeCell ref="F15:H15"/>
    <mergeCell ref="F16:H16"/>
    <mergeCell ref="F17:H17"/>
    <mergeCell ref="B2:K2"/>
    <mergeCell ref="G6:G10"/>
    <mergeCell ref="H6:H10"/>
    <mergeCell ref="I6:I10"/>
    <mergeCell ref="B12:G12"/>
    <mergeCell ref="B14:K14"/>
  </mergeCells>
  <hyperlinks>
    <hyperlink ref="A3" location="Т!R3C3" display="ТРИМАЧІ" xr:uid="{00000000-0004-0000-0900-000000000000}"/>
    <hyperlink ref="A4" location="'Прайс-лист'!R30C2" display="ПРАЙС" xr:uid="{00000000-0004-0000-09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theme="5" tint="0.39997558519241921"/>
  </sheetPr>
  <dimension ref="A1:L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2711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2686</v>
      </c>
      <c r="C6" s="9" t="s">
        <v>2694</v>
      </c>
      <c r="D6" s="10"/>
      <c r="E6" s="27" t="s">
        <v>11</v>
      </c>
      <c r="F6" s="12"/>
      <c r="G6" s="516">
        <v>1000</v>
      </c>
      <c r="H6" s="444"/>
      <c r="I6" s="444"/>
      <c r="J6" s="444"/>
      <c r="K6" s="9" t="s">
        <v>87</v>
      </c>
      <c r="L6" s="7">
        <f>'Прайс-лист'!N1545</f>
        <v>2892.754872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8" t="s">
        <v>2687</v>
      </c>
      <c r="C8" s="9" t="s">
        <v>2695</v>
      </c>
      <c r="D8" s="10"/>
      <c r="E8" s="255" t="s">
        <v>745</v>
      </c>
      <c r="F8" s="14"/>
      <c r="G8" s="516"/>
      <c r="H8" s="444"/>
      <c r="I8" s="444"/>
      <c r="J8" s="444"/>
      <c r="K8" s="9" t="s">
        <v>87</v>
      </c>
      <c r="L8" s="7">
        <f>'Прайс-лист'!N1546</f>
        <v>1462.8382350000002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2688</v>
      </c>
      <c r="C11" s="9" t="s">
        <v>2696</v>
      </c>
      <c r="D11" s="10"/>
      <c r="E11" s="27" t="s">
        <v>11</v>
      </c>
      <c r="F11" s="12"/>
      <c r="G11" s="516">
        <v>2000</v>
      </c>
      <c r="H11" s="444"/>
      <c r="I11" s="444"/>
      <c r="J11" s="444"/>
      <c r="K11" s="9" t="s">
        <v>87</v>
      </c>
      <c r="L11" s="7">
        <f>'Прайс-лист'!N1547</f>
        <v>5600.8658159999995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8" t="s">
        <v>2689</v>
      </c>
      <c r="C13" s="9" t="s">
        <v>2697</v>
      </c>
      <c r="D13" s="10"/>
      <c r="E13" s="255" t="s">
        <v>745</v>
      </c>
      <c r="F13" s="14"/>
      <c r="G13" s="516"/>
      <c r="H13" s="444"/>
      <c r="I13" s="444"/>
      <c r="J13" s="444"/>
      <c r="K13" s="9" t="s">
        <v>87</v>
      </c>
      <c r="L13" s="7">
        <f>'Прайс-лист'!N1548</f>
        <v>1954.5061729999998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2690</v>
      </c>
      <c r="C16" s="9" t="s">
        <v>2698</v>
      </c>
      <c r="D16" s="10"/>
      <c r="E16" s="27" t="s">
        <v>11</v>
      </c>
      <c r="F16" s="12"/>
      <c r="G16" s="516">
        <v>3000</v>
      </c>
      <c r="H16" s="444"/>
      <c r="I16" s="444"/>
      <c r="J16" s="444"/>
      <c r="K16" s="9" t="s">
        <v>87</v>
      </c>
      <c r="L16" s="7">
        <f>'Прайс-лист'!N1549</f>
        <v>9232.1963999999989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8" t="s">
        <v>2691</v>
      </c>
      <c r="C18" s="9" t="s">
        <v>2699</v>
      </c>
      <c r="D18" s="10"/>
      <c r="E18" s="255" t="s">
        <v>745</v>
      </c>
      <c r="F18" s="14"/>
      <c r="G18" s="516"/>
      <c r="H18" s="444"/>
      <c r="I18" s="444"/>
      <c r="J18" s="444"/>
      <c r="K18" s="9" t="s">
        <v>87</v>
      </c>
      <c r="L18" s="7">
        <f>'Прайс-лист'!N1550</f>
        <v>3013.9516630000003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2692</v>
      </c>
      <c r="C21" s="9" t="s">
        <v>2700</v>
      </c>
      <c r="D21" s="10"/>
      <c r="E21" s="27" t="s">
        <v>11</v>
      </c>
      <c r="F21" s="12"/>
      <c r="G21" s="516">
        <v>4000</v>
      </c>
      <c r="H21" s="444"/>
      <c r="I21" s="444"/>
      <c r="J21" s="444"/>
      <c r="K21" s="9" t="s">
        <v>87</v>
      </c>
      <c r="L21" s="7">
        <f>'Прайс-лист'!N1551</f>
        <v>11571.019488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8" t="s">
        <v>2693</v>
      </c>
      <c r="C23" s="9" t="s">
        <v>2701</v>
      </c>
      <c r="D23" s="10"/>
      <c r="E23" s="255" t="s">
        <v>745</v>
      </c>
      <c r="F23" s="14"/>
      <c r="G23" s="516"/>
      <c r="H23" s="444"/>
      <c r="I23" s="444"/>
      <c r="J23" s="444"/>
      <c r="K23" s="9" t="s">
        <v>87</v>
      </c>
      <c r="L23" s="7">
        <f>'Прайс-лист'!N1552</f>
        <v>4197.1542319999999</v>
      </c>
    </row>
    <row r="24" spans="2:12" ht="7.5" customHeight="1" thickTop="1"/>
    <row r="25" spans="2:12" ht="37.5" customHeight="1">
      <c r="B25" s="466" t="s">
        <v>18</v>
      </c>
      <c r="C25" s="467"/>
      <c r="D25" s="467"/>
      <c r="E25" s="467"/>
      <c r="F25" s="467"/>
      <c r="G25" s="468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</row>
    <row r="28" spans="2:12" ht="18.75" customHeight="1" thickBo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</row>
    <row r="29" spans="2:12" ht="18.75" customHeight="1" thickTop="1" thickBot="1">
      <c r="E29" s="27" t="s">
        <v>11</v>
      </c>
      <c r="F29" s="436" t="s">
        <v>39</v>
      </c>
      <c r="G29" s="437"/>
      <c r="H29" s="437"/>
    </row>
    <row r="30" spans="2:12" ht="18.75" customHeight="1" thickTop="1" thickBot="1">
      <c r="E30" s="255" t="s">
        <v>745</v>
      </c>
      <c r="F30" s="436" t="s">
        <v>3617</v>
      </c>
      <c r="G30" s="437"/>
      <c r="H30" s="437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qfHk21PhOyajHsHn3vusWCGAVAs14OyMDShYQTikG/ftS4052P8kEO0ZyVR+FBl0voXx6cMxlNC2nbUEgwlAjw==" saltValue="HHbyWbWHR5GOdEsOwuSSig==" spinCount="100000" sheet="1" objects="1" scenarios="1"/>
  <mergeCells count="22">
    <mergeCell ref="B28:L28"/>
    <mergeCell ref="F29:H29"/>
    <mergeCell ref="F30:H30"/>
    <mergeCell ref="B25:G25"/>
    <mergeCell ref="B27:L27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48C2" display="ПРАЙС" xr:uid="{00000000-0004-0000-6300-000000000000}"/>
    <hyperlink ref="A3" location="Б!R9C3" display="КАТАЛОГ" xr:uid="{00000000-0004-0000-6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theme="5" tint="0.39997558519241921"/>
  </sheetPr>
  <dimension ref="A1:L4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2712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2702</v>
      </c>
      <c r="C6" s="9" t="s">
        <v>851</v>
      </c>
      <c r="D6" s="10"/>
      <c r="E6" s="256" t="s">
        <v>889</v>
      </c>
      <c r="F6" s="12"/>
      <c r="G6" s="516">
        <v>1000</v>
      </c>
      <c r="H6" s="444"/>
      <c r="I6" s="444"/>
      <c r="J6" s="444"/>
      <c r="K6" s="9" t="s">
        <v>87</v>
      </c>
      <c r="L6" s="7">
        <f>'Прайс-лист'!N1563</f>
        <v>3014.7349089999998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8" t="s">
        <v>2703</v>
      </c>
      <c r="C8" s="9" t="s">
        <v>852</v>
      </c>
      <c r="D8" s="10"/>
      <c r="E8" s="240" t="s">
        <v>384</v>
      </c>
      <c r="F8" s="14"/>
      <c r="G8" s="516"/>
      <c r="H8" s="444"/>
      <c r="I8" s="444"/>
      <c r="J8" s="444"/>
      <c r="K8" s="9" t="s">
        <v>87</v>
      </c>
      <c r="L8" s="7">
        <f>'Прайс-лист'!N1564</f>
        <v>3631.3305839999998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2704</v>
      </c>
      <c r="C11" s="9" t="s">
        <v>853</v>
      </c>
      <c r="D11" s="10"/>
      <c r="E11" s="256" t="s">
        <v>889</v>
      </c>
      <c r="F11" s="12"/>
      <c r="G11" s="516">
        <v>2000</v>
      </c>
      <c r="H11" s="444"/>
      <c r="I11" s="444"/>
      <c r="J11" s="444"/>
      <c r="K11" s="9" t="s">
        <v>87</v>
      </c>
      <c r="L11" s="7">
        <f>'Прайс-лист'!N1565</f>
        <v>4297.1949589999995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8" t="s">
        <v>2705</v>
      </c>
      <c r="C13" s="9" t="s">
        <v>854</v>
      </c>
      <c r="D13" s="10"/>
      <c r="E13" s="240" t="s">
        <v>384</v>
      </c>
      <c r="F13" s="14"/>
      <c r="G13" s="516"/>
      <c r="H13" s="444"/>
      <c r="I13" s="444"/>
      <c r="J13" s="444"/>
      <c r="K13" s="9" t="s">
        <v>87</v>
      </c>
      <c r="L13" s="7">
        <f>'Прайс-лист'!N1566</f>
        <v>6462.5374799999991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2706</v>
      </c>
      <c r="C16" s="9" t="s">
        <v>855</v>
      </c>
      <c r="D16" s="10"/>
      <c r="E16" s="256" t="s">
        <v>889</v>
      </c>
      <c r="F16" s="12"/>
      <c r="G16" s="516">
        <v>3000</v>
      </c>
      <c r="H16" s="444"/>
      <c r="I16" s="444"/>
      <c r="J16" s="444"/>
      <c r="K16" s="9" t="s">
        <v>87</v>
      </c>
      <c r="L16" s="7">
        <f>'Прайс-лист'!N1567</f>
        <v>5075.2193189999998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8" t="s">
        <v>2707</v>
      </c>
      <c r="C18" s="9" t="s">
        <v>856</v>
      </c>
      <c r="D18" s="10"/>
      <c r="E18" s="240" t="s">
        <v>384</v>
      </c>
      <c r="F18" s="14"/>
      <c r="G18" s="516"/>
      <c r="H18" s="444"/>
      <c r="I18" s="444"/>
      <c r="J18" s="444"/>
      <c r="K18" s="9" t="s">
        <v>87</v>
      </c>
      <c r="L18" s="7">
        <f>'Прайс-лист'!N1568</f>
        <v>10770.895799999998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2708</v>
      </c>
      <c r="C21" s="9" t="s">
        <v>857</v>
      </c>
      <c r="D21" s="10"/>
      <c r="E21" s="256" t="s">
        <v>889</v>
      </c>
      <c r="F21" s="12"/>
      <c r="G21" s="516">
        <v>4000</v>
      </c>
      <c r="H21" s="444"/>
      <c r="I21" s="444"/>
      <c r="J21" s="444"/>
      <c r="K21" s="9" t="s">
        <v>87</v>
      </c>
      <c r="L21" s="7">
        <f>'Прайс-лист'!N1569</f>
        <v>5958.9439899999998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8" t="s">
        <v>2709</v>
      </c>
      <c r="C23" s="9" t="s">
        <v>858</v>
      </c>
      <c r="D23" s="10"/>
      <c r="E23" s="240" t="s">
        <v>384</v>
      </c>
      <c r="F23" s="14"/>
      <c r="G23" s="516"/>
      <c r="H23" s="444"/>
      <c r="I23" s="444"/>
      <c r="J23" s="444"/>
      <c r="K23" s="9" t="s">
        <v>87</v>
      </c>
      <c r="L23" s="7">
        <f>'Прайс-лист'!N1570</f>
        <v>14156.03448</v>
      </c>
    </row>
    <row r="24" spans="2:12" ht="7.5" customHeight="1" thickTop="1"/>
    <row r="25" spans="2:12" ht="37.5" customHeight="1">
      <c r="B25" s="466" t="s">
        <v>18</v>
      </c>
      <c r="C25" s="467"/>
      <c r="D25" s="467"/>
      <c r="E25" s="467"/>
      <c r="F25" s="467"/>
      <c r="G25" s="468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</row>
    <row r="28" spans="2:12" ht="18.75" customHeight="1" thickBo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</row>
    <row r="29" spans="2:12" ht="18.75" customHeight="1" thickTop="1" thickBot="1">
      <c r="E29" s="256" t="s">
        <v>889</v>
      </c>
      <c r="F29" s="436" t="s">
        <v>3619</v>
      </c>
      <c r="G29" s="437"/>
      <c r="H29" s="437"/>
      <c r="I29" s="437"/>
      <c r="J29" s="437"/>
      <c r="K29" s="437"/>
      <c r="L29" s="437"/>
    </row>
    <row r="30" spans="2:12" ht="18.75" customHeight="1" thickTop="1" thickBot="1">
      <c r="E30" s="240" t="s">
        <v>384</v>
      </c>
      <c r="F30" s="436" t="s">
        <v>3620</v>
      </c>
      <c r="G30" s="437"/>
      <c r="H30" s="437"/>
      <c r="I30" s="437"/>
      <c r="J30" s="437"/>
      <c r="K30" s="437"/>
      <c r="L30" s="437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SwfifISgLpljWN3QMGCi0JWkUogxa0bP6C08A8ckTsVAiQlApgCMN/vLtIQBEHz3VhbB6ox71KvwczSKpyzvHQ==" saltValue="99TOdtEjWvVekVgDgJ1UQQ==" spinCount="100000" sheet="1" objects="1" scenarios="1"/>
  <mergeCells count="22">
    <mergeCell ref="B25:G25"/>
    <mergeCell ref="B27:L27"/>
    <mergeCell ref="B28:L28"/>
    <mergeCell ref="F29:L29"/>
    <mergeCell ref="F30:L30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66C2" display="ПРАЙС" xr:uid="{00000000-0004-0000-6400-000000000000}"/>
    <hyperlink ref="A3" location="Б!R9C4" display="КАТАЛОГ" xr:uid="{00000000-0004-0000-6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theme="5" tint="0.39997558519241921"/>
  </sheetPr>
  <dimension ref="A1:L8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2712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2715</v>
      </c>
      <c r="C6" s="9" t="s">
        <v>2713</v>
      </c>
      <c r="D6" s="10"/>
      <c r="E6" s="256" t="s">
        <v>889</v>
      </c>
      <c r="F6" s="12"/>
      <c r="G6" s="516">
        <v>3000</v>
      </c>
      <c r="H6" s="444"/>
      <c r="I6" s="444"/>
      <c r="J6" s="444"/>
      <c r="K6" s="9" t="s">
        <v>87</v>
      </c>
      <c r="L6" s="7">
        <f>'Прайс-лист'!N1581</f>
        <v>7031.2456629999997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8" t="s">
        <v>2716</v>
      </c>
      <c r="C8" s="9" t="s">
        <v>2714</v>
      </c>
      <c r="D8" s="10"/>
      <c r="E8" s="240" t="s">
        <v>384</v>
      </c>
      <c r="F8" s="14"/>
      <c r="G8" s="516"/>
      <c r="H8" s="444"/>
      <c r="I8" s="444"/>
      <c r="J8" s="444"/>
      <c r="K8" s="9" t="s">
        <v>87</v>
      </c>
      <c r="L8" s="7">
        <f>'Прайс-лист'!N1582</f>
        <v>8432.0727119999992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2717</v>
      </c>
      <c r="C11" s="9" t="s">
        <v>2729</v>
      </c>
      <c r="D11" s="10"/>
      <c r="E11" s="256" t="s">
        <v>889</v>
      </c>
      <c r="F11" s="12"/>
      <c r="G11" s="516">
        <v>4000</v>
      </c>
      <c r="H11" s="444"/>
      <c r="I11" s="444"/>
      <c r="J11" s="444"/>
      <c r="K11" s="9" t="s">
        <v>87</v>
      </c>
      <c r="L11" s="7">
        <f>'Прайс-лист'!N1583</f>
        <v>8496.1135999999988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8" t="s">
        <v>2718</v>
      </c>
      <c r="C13" s="9" t="s">
        <v>2730</v>
      </c>
      <c r="D13" s="10"/>
      <c r="E13" s="240" t="s">
        <v>384</v>
      </c>
      <c r="F13" s="14"/>
      <c r="G13" s="516"/>
      <c r="H13" s="444"/>
      <c r="I13" s="444"/>
      <c r="J13" s="444"/>
      <c r="K13" s="9" t="s">
        <v>87</v>
      </c>
      <c r="L13" s="7">
        <f>'Прайс-лист'!N1584</f>
        <v>10093.868064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2719</v>
      </c>
      <c r="C16" s="9" t="s">
        <v>2731</v>
      </c>
      <c r="D16" s="10"/>
      <c r="E16" s="256" t="s">
        <v>889</v>
      </c>
      <c r="F16" s="12"/>
      <c r="G16" s="516">
        <v>5000</v>
      </c>
      <c r="H16" s="444"/>
      <c r="I16" s="444"/>
      <c r="J16" s="444"/>
      <c r="K16" s="9" t="s">
        <v>87</v>
      </c>
      <c r="L16" s="7">
        <f>'Прайс-лист'!N1585</f>
        <v>9770.5053740000003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8" t="s">
        <v>2720</v>
      </c>
      <c r="C18" s="9" t="s">
        <v>2732</v>
      </c>
      <c r="D18" s="10"/>
      <c r="E18" s="240" t="s">
        <v>384</v>
      </c>
      <c r="F18" s="14"/>
      <c r="G18" s="516"/>
      <c r="H18" s="444"/>
      <c r="I18" s="444"/>
      <c r="J18" s="444"/>
      <c r="K18" s="9" t="s">
        <v>87</v>
      </c>
      <c r="L18" s="7">
        <f>'Прайс-лист'!N1586</f>
        <v>11755.663415999999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2721</v>
      </c>
      <c r="C21" s="9" t="s">
        <v>2733</v>
      </c>
      <c r="D21" s="10"/>
      <c r="E21" s="256" t="s">
        <v>889</v>
      </c>
      <c r="F21" s="12"/>
      <c r="G21" s="516">
        <v>6000</v>
      </c>
      <c r="H21" s="444"/>
      <c r="I21" s="444"/>
      <c r="J21" s="444"/>
      <c r="K21" s="9" t="s">
        <v>87</v>
      </c>
      <c r="L21" s="7">
        <f>'Прайс-лист'!N1587</f>
        <v>12160.732139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8" t="s">
        <v>2722</v>
      </c>
      <c r="C23" s="9" t="s">
        <v>2734</v>
      </c>
      <c r="D23" s="10"/>
      <c r="E23" s="240" t="s">
        <v>384</v>
      </c>
      <c r="F23" s="14"/>
      <c r="G23" s="516"/>
      <c r="H23" s="444"/>
      <c r="I23" s="444"/>
      <c r="J23" s="444"/>
      <c r="K23" s="9" t="s">
        <v>87</v>
      </c>
      <c r="L23" s="7">
        <f>'Прайс-лист'!N1588</f>
        <v>13355.910791999999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2723</v>
      </c>
      <c r="C26" s="9" t="s">
        <v>2735</v>
      </c>
      <c r="D26" s="10"/>
      <c r="E26" s="256" t="s">
        <v>889</v>
      </c>
      <c r="F26" s="12"/>
      <c r="G26" s="516">
        <v>7000</v>
      </c>
      <c r="H26" s="444"/>
      <c r="I26" s="444"/>
      <c r="J26" s="444"/>
      <c r="K26" s="9" t="s">
        <v>87</v>
      </c>
      <c r="L26" s="7">
        <f>'Прайс-лист'!N1589</f>
        <v>13849.242075</v>
      </c>
    </row>
    <row r="27" spans="2:12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444"/>
      <c r="K27" s="175"/>
    </row>
    <row r="28" spans="2:12" ht="18.75" customHeight="1" thickTop="1" thickBot="1">
      <c r="B28" s="8" t="s">
        <v>2724</v>
      </c>
      <c r="C28" s="9" t="s">
        <v>2736</v>
      </c>
      <c r="D28" s="10"/>
      <c r="E28" s="240" t="s">
        <v>384</v>
      </c>
      <c r="F28" s="14"/>
      <c r="G28" s="516"/>
      <c r="H28" s="444"/>
      <c r="I28" s="444"/>
      <c r="J28" s="444"/>
      <c r="K28" s="9" t="s">
        <v>87</v>
      </c>
      <c r="L28" s="7">
        <f>'Прайс-лист'!N1590</f>
        <v>14894.610192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2725</v>
      </c>
      <c r="C31" s="9" t="s">
        <v>2737</v>
      </c>
      <c r="D31" s="10"/>
      <c r="E31" s="256" t="s">
        <v>889</v>
      </c>
      <c r="F31" s="12"/>
      <c r="G31" s="516">
        <v>8000</v>
      </c>
      <c r="H31" s="444"/>
      <c r="I31" s="444"/>
      <c r="J31" s="444"/>
      <c r="K31" s="9" t="s">
        <v>87</v>
      </c>
      <c r="L31" s="7">
        <f>'Прайс-лист'!N1591</f>
        <v>15886.696526</v>
      </c>
    </row>
    <row r="32" spans="2:12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444"/>
      <c r="K32" s="175"/>
    </row>
    <row r="33" spans="2:12" ht="18.75" customHeight="1" thickTop="1" thickBot="1">
      <c r="B33" s="8" t="s">
        <v>2726</v>
      </c>
      <c r="C33" s="9" t="s">
        <v>2738</v>
      </c>
      <c r="D33" s="10"/>
      <c r="E33" s="240" t="s">
        <v>384</v>
      </c>
      <c r="F33" s="14"/>
      <c r="G33" s="516"/>
      <c r="H33" s="444"/>
      <c r="I33" s="444"/>
      <c r="J33" s="444"/>
      <c r="K33" s="9" t="s">
        <v>87</v>
      </c>
      <c r="L33" s="7">
        <f>'Прайс-лист'!N1592</f>
        <v>17059.021290431836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2727</v>
      </c>
      <c r="C36" s="9" t="s">
        <v>2739</v>
      </c>
      <c r="D36" s="10"/>
      <c r="E36" s="256" t="s">
        <v>889</v>
      </c>
      <c r="F36" s="12"/>
      <c r="G36" s="516">
        <v>9000</v>
      </c>
      <c r="H36" s="444"/>
      <c r="I36" s="444"/>
      <c r="J36" s="444"/>
      <c r="K36" s="9" t="s">
        <v>87</v>
      </c>
      <c r="L36" s="7">
        <f>'Прайс-лист'!N1593</f>
        <v>18178.209028999998</v>
      </c>
    </row>
    <row r="37" spans="2:12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444"/>
      <c r="K37" s="175"/>
    </row>
    <row r="38" spans="2:12" ht="18.75" customHeight="1" thickTop="1" thickBot="1">
      <c r="B38" s="8" t="s">
        <v>2728</v>
      </c>
      <c r="C38" s="9" t="s">
        <v>2740</v>
      </c>
      <c r="D38" s="10"/>
      <c r="E38" s="240" t="s">
        <v>384</v>
      </c>
      <c r="F38" s="14"/>
      <c r="G38" s="516"/>
      <c r="H38" s="444"/>
      <c r="I38" s="444"/>
      <c r="J38" s="444"/>
      <c r="K38" s="9" t="s">
        <v>87</v>
      </c>
      <c r="L38" s="7">
        <f>'Прайс-лист'!N1594</f>
        <v>17298.750917527519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2741</v>
      </c>
      <c r="C41" s="9" t="s">
        <v>2751</v>
      </c>
      <c r="D41" s="10"/>
      <c r="E41" s="228" t="s">
        <v>207</v>
      </c>
      <c r="F41" s="12"/>
      <c r="G41" s="516">
        <v>3000</v>
      </c>
      <c r="H41" s="444"/>
      <c r="I41" s="444"/>
      <c r="J41" s="444"/>
      <c r="K41" s="9" t="s">
        <v>87</v>
      </c>
      <c r="L41" s="7">
        <f>'Прайс-лист'!N1595</f>
        <v>6342.0646565283669</v>
      </c>
    </row>
    <row r="42" spans="2:12" ht="3.75" customHeight="1" thickTop="1" thickBot="1">
      <c r="B42" s="18"/>
      <c r="C42" s="9"/>
      <c r="D42" s="10"/>
      <c r="E42" s="13"/>
      <c r="F42" s="13"/>
      <c r="G42" s="516"/>
      <c r="H42" s="444"/>
      <c r="I42" s="444"/>
      <c r="J42" s="444"/>
      <c r="K42" s="175"/>
    </row>
    <row r="43" spans="2:12" ht="18.75" customHeight="1" thickTop="1" thickBot="1">
      <c r="B43" s="8" t="s">
        <v>2742</v>
      </c>
      <c r="C43" s="9" t="s">
        <v>2752</v>
      </c>
      <c r="D43" s="10"/>
      <c r="E43" s="240" t="s">
        <v>384</v>
      </c>
      <c r="F43" s="14"/>
      <c r="G43" s="516"/>
      <c r="H43" s="444"/>
      <c r="I43" s="444"/>
      <c r="J43" s="444"/>
      <c r="K43" s="9" t="s">
        <v>87</v>
      </c>
      <c r="L43" s="7">
        <f>'Прайс-лист'!N1596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2743</v>
      </c>
      <c r="C46" s="9" t="s">
        <v>2753</v>
      </c>
      <c r="D46" s="10"/>
      <c r="E46" s="228" t="s">
        <v>207</v>
      </c>
      <c r="F46" s="12"/>
      <c r="G46" s="516">
        <v>4000</v>
      </c>
      <c r="H46" s="444"/>
      <c r="I46" s="444"/>
      <c r="J46" s="444"/>
      <c r="K46" s="9" t="s">
        <v>87</v>
      </c>
      <c r="L46" s="7">
        <f>'Прайс-лист'!N1597</f>
        <v>7244.0039491955977</v>
      </c>
    </row>
    <row r="47" spans="2:12" ht="3.75" customHeight="1" thickTop="1" thickBot="1">
      <c r="B47" s="18"/>
      <c r="C47" s="9"/>
      <c r="D47" s="10"/>
      <c r="E47" s="13"/>
      <c r="F47" s="13"/>
      <c r="G47" s="516"/>
      <c r="H47" s="444"/>
      <c r="I47" s="444"/>
      <c r="J47" s="444"/>
      <c r="K47" s="175"/>
    </row>
    <row r="48" spans="2:12" ht="18.75" customHeight="1" thickTop="1" thickBot="1">
      <c r="B48" s="8" t="s">
        <v>2744</v>
      </c>
      <c r="C48" s="9" t="s">
        <v>2754</v>
      </c>
      <c r="D48" s="10"/>
      <c r="E48" s="240" t="s">
        <v>384</v>
      </c>
      <c r="F48" s="14"/>
      <c r="G48" s="516"/>
      <c r="H48" s="444"/>
      <c r="I48" s="444"/>
      <c r="J48" s="444"/>
      <c r="K48" s="9" t="s">
        <v>87</v>
      </c>
      <c r="L48" s="7">
        <f>'Прайс-лист'!N1598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2745</v>
      </c>
      <c r="C51" s="9" t="s">
        <v>2755</v>
      </c>
      <c r="D51" s="10"/>
      <c r="E51" s="228" t="s">
        <v>207</v>
      </c>
      <c r="F51" s="12"/>
      <c r="G51" s="516">
        <v>5000</v>
      </c>
      <c r="H51" s="444"/>
      <c r="I51" s="444"/>
      <c r="J51" s="444"/>
      <c r="K51" s="9" t="s">
        <v>87</v>
      </c>
      <c r="L51" s="7">
        <f>'Прайс-лист'!N1599</f>
        <v>8546.8823573242989</v>
      </c>
    </row>
    <row r="52" spans="2:12" ht="3.75" customHeight="1" thickTop="1" thickBot="1">
      <c r="B52" s="18"/>
      <c r="C52" s="9"/>
      <c r="D52" s="10"/>
      <c r="E52" s="13"/>
      <c r="F52" s="13"/>
      <c r="G52" s="516"/>
      <c r="H52" s="444"/>
      <c r="I52" s="444"/>
      <c r="J52" s="444"/>
      <c r="K52" s="175"/>
    </row>
    <row r="53" spans="2:12" ht="18.75" customHeight="1" thickTop="1" thickBot="1">
      <c r="B53" s="8" t="s">
        <v>2746</v>
      </c>
      <c r="C53" s="9" t="s">
        <v>2756</v>
      </c>
      <c r="D53" s="10"/>
      <c r="E53" s="240" t="s">
        <v>384</v>
      </c>
      <c r="F53" s="14"/>
      <c r="G53" s="516"/>
      <c r="H53" s="444"/>
      <c r="I53" s="444"/>
      <c r="J53" s="444"/>
      <c r="K53" s="9" t="s">
        <v>87</v>
      </c>
      <c r="L53" s="7">
        <f>'Прайс-лист'!N1600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2747</v>
      </c>
      <c r="C56" s="9" t="s">
        <v>2757</v>
      </c>
      <c r="D56" s="10"/>
      <c r="E56" s="228" t="s">
        <v>207</v>
      </c>
      <c r="F56" s="12"/>
      <c r="G56" s="516">
        <v>6000</v>
      </c>
      <c r="H56" s="444"/>
      <c r="I56" s="444"/>
      <c r="J56" s="444"/>
      <c r="K56" s="9" t="s">
        <v>87</v>
      </c>
      <c r="L56" s="7">
        <f>'Прайс-лист'!N1601</f>
        <v>9144.469253852667</v>
      </c>
    </row>
    <row r="57" spans="2:12" ht="3.75" customHeight="1" thickTop="1" thickBot="1">
      <c r="B57" s="18"/>
      <c r="C57" s="9"/>
      <c r="D57" s="10"/>
      <c r="E57" s="13"/>
      <c r="F57" s="13"/>
      <c r="G57" s="516"/>
      <c r="H57" s="444"/>
      <c r="I57" s="444"/>
      <c r="J57" s="444"/>
      <c r="K57" s="175"/>
    </row>
    <row r="58" spans="2:12" ht="18.75" customHeight="1" thickTop="1" thickBot="1">
      <c r="B58" s="8" t="s">
        <v>2748</v>
      </c>
      <c r="C58" s="9" t="s">
        <v>2758</v>
      </c>
      <c r="D58" s="10"/>
      <c r="E58" s="240" t="s">
        <v>384</v>
      </c>
      <c r="F58" s="14"/>
      <c r="G58" s="516"/>
      <c r="H58" s="444"/>
      <c r="I58" s="444"/>
      <c r="J58" s="444"/>
      <c r="K58" s="9" t="s">
        <v>87</v>
      </c>
      <c r="L58" s="7">
        <f>'Прайс-лист'!N1602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2749</v>
      </c>
      <c r="C61" s="9" t="s">
        <v>2759</v>
      </c>
      <c r="D61" s="10"/>
      <c r="E61" s="228" t="s">
        <v>207</v>
      </c>
      <c r="F61" s="12"/>
      <c r="G61" s="516">
        <v>7000</v>
      </c>
      <c r="H61" s="444"/>
      <c r="I61" s="444"/>
      <c r="J61" s="444"/>
      <c r="K61" s="9" t="s">
        <v>87</v>
      </c>
      <c r="L61" s="7">
        <f>'Прайс-лист'!N1603</f>
        <v>10700.97465876376</v>
      </c>
    </row>
    <row r="62" spans="2:12" ht="3.75" customHeight="1" thickTop="1" thickBot="1">
      <c r="B62" s="18"/>
      <c r="C62" s="9"/>
      <c r="D62" s="10"/>
      <c r="E62" s="13"/>
      <c r="F62" s="13"/>
      <c r="G62" s="516"/>
      <c r="H62" s="444"/>
      <c r="I62" s="444"/>
      <c r="J62" s="444"/>
      <c r="K62" s="175"/>
    </row>
    <row r="63" spans="2:12" ht="18.75" customHeight="1" thickTop="1" thickBot="1">
      <c r="B63" s="8" t="s">
        <v>2750</v>
      </c>
      <c r="C63" s="9" t="s">
        <v>2760</v>
      </c>
      <c r="D63" s="10"/>
      <c r="E63" s="240" t="s">
        <v>384</v>
      </c>
      <c r="F63" s="14"/>
      <c r="G63" s="516"/>
      <c r="H63" s="444"/>
      <c r="I63" s="444"/>
      <c r="J63" s="444"/>
      <c r="K63" s="9" t="s">
        <v>87</v>
      </c>
      <c r="L63" s="7">
        <f>'Прайс-лист'!N1604</f>
        <v>0</v>
      </c>
    </row>
    <row r="64" spans="2:12" ht="7.5" customHeight="1" thickTop="1"/>
    <row r="65" spans="2:12" ht="37.5" customHeight="1">
      <c r="B65" s="466" t="s">
        <v>18</v>
      </c>
      <c r="C65" s="467"/>
      <c r="D65" s="467"/>
      <c r="E65" s="467"/>
      <c r="F65" s="467"/>
      <c r="G65" s="468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7"/>
      <c r="C67" s="437"/>
      <c r="D67" s="437"/>
      <c r="E67" s="437"/>
      <c r="F67" s="437"/>
      <c r="G67" s="437"/>
      <c r="H67" s="437"/>
      <c r="I67" s="437"/>
      <c r="J67" s="437"/>
      <c r="K67" s="437"/>
      <c r="L67" s="437"/>
    </row>
    <row r="68" spans="2:12" ht="18.75" customHeight="1" thickBot="1"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</row>
    <row r="69" spans="2:12" ht="18.75" customHeight="1" thickTop="1" thickBot="1">
      <c r="E69" s="256" t="s">
        <v>889</v>
      </c>
      <c r="F69" s="436"/>
      <c r="G69" s="437"/>
      <c r="H69" s="437"/>
    </row>
    <row r="70" spans="2:12" ht="18.75" customHeight="1" thickTop="1" thickBot="1">
      <c r="E70" s="228" t="s">
        <v>207</v>
      </c>
      <c r="F70" s="436"/>
      <c r="G70" s="437"/>
      <c r="H70" s="437"/>
    </row>
    <row r="71" spans="2:12" ht="18.75" customHeight="1" thickTop="1" thickBot="1">
      <c r="E71" s="240" t="s">
        <v>384</v>
      </c>
      <c r="F71" s="436"/>
      <c r="G71" s="437"/>
      <c r="H71" s="437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HlvYa2QJhJVoaiqzSMJX0ffqJQMzJLrvYLeCJQ83CF7z/1ble6OlXf943wDkyykr3qQisYW2a3dq3GMxpEYNIw==" saltValue="FNvNOIo1ICYvwrXVPuSJjg==" spinCount="100000" sheet="1" objects="1" scenarios="1"/>
  <mergeCells count="55"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  <mergeCell ref="G46:G48"/>
    <mergeCell ref="H46:H48"/>
    <mergeCell ref="I46:I48"/>
    <mergeCell ref="J46:J48"/>
    <mergeCell ref="G51:G53"/>
    <mergeCell ref="H51:H53"/>
    <mergeCell ref="I51:I53"/>
    <mergeCell ref="J51:J53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592C2" display="ПРАЙС" xr:uid="{00000000-0004-0000-6500-000000000000}"/>
    <hyperlink ref="A3" location="Б!R15C2" display="КАТАЛОГ" xr:uid="{00000000-0004-0000-6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theme="5" tint="0.39997558519241921"/>
  </sheetPr>
  <dimension ref="A1:P49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5" style="4" customWidth="1"/>
    <col min="5" max="5" width="3.5703125" style="4" customWidth="1"/>
    <col min="6" max="6" width="5" style="4" customWidth="1"/>
    <col min="7" max="13" width="10" style="4" customWidth="1"/>
    <col min="14" max="14" width="16.42578125" style="4" customWidth="1"/>
    <col min="15" max="15" width="116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7" t="s">
        <v>2761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3488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388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4108</v>
      </c>
      <c r="C6" s="9" t="s">
        <v>863</v>
      </c>
      <c r="D6" s="10"/>
      <c r="E6" s="27" t="s">
        <v>11</v>
      </c>
      <c r="F6" s="12"/>
      <c r="G6" s="444">
        <v>98</v>
      </c>
      <c r="H6" s="444">
        <v>253</v>
      </c>
      <c r="I6" s="444">
        <v>40</v>
      </c>
      <c r="J6" s="9">
        <v>63</v>
      </c>
      <c r="K6" s="444">
        <v>391</v>
      </c>
      <c r="L6" s="444" t="s">
        <v>4032</v>
      </c>
      <c r="M6" s="9">
        <v>1.9</v>
      </c>
      <c r="N6" s="7">
        <f>'Прайс-лист'!N1615</f>
        <v>0</v>
      </c>
    </row>
    <row r="7" spans="1:14" ht="3.75" customHeight="1" thickTop="1" thickBot="1">
      <c r="B7" s="18"/>
      <c r="C7" s="9"/>
      <c r="D7" s="10"/>
      <c r="E7" s="13"/>
      <c r="F7" s="13"/>
      <c r="G7" s="444"/>
      <c r="H7" s="444"/>
      <c r="I7" s="444"/>
      <c r="J7" s="9"/>
      <c r="K7" s="444"/>
      <c r="L7" s="444"/>
      <c r="M7" s="175"/>
    </row>
    <row r="8" spans="1:14" ht="18.75" customHeight="1" thickTop="1" thickBot="1">
      <c r="B8" s="8" t="s">
        <v>4109</v>
      </c>
      <c r="C8" s="9" t="s">
        <v>864</v>
      </c>
      <c r="D8" s="10"/>
      <c r="E8" s="242" t="s">
        <v>438</v>
      </c>
      <c r="F8" s="14"/>
      <c r="G8" s="444"/>
      <c r="H8" s="444"/>
      <c r="I8" s="444"/>
      <c r="J8" s="9">
        <v>50.8</v>
      </c>
      <c r="K8" s="444"/>
      <c r="L8" s="444"/>
      <c r="M8" s="9">
        <v>1.85</v>
      </c>
      <c r="N8" s="7">
        <f>'Прайс-лист'!N1616</f>
        <v>43916.581743899995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7.5" customHeight="1" thickBot="1"/>
    <row r="11" spans="1:14" ht="18.75" customHeight="1" thickTop="1" thickBot="1">
      <c r="B11" s="16" t="s">
        <v>4110</v>
      </c>
      <c r="C11" s="9" t="s">
        <v>865</v>
      </c>
      <c r="D11" s="10"/>
      <c r="E11" s="27" t="s">
        <v>11</v>
      </c>
      <c r="F11" s="12"/>
      <c r="G11" s="444">
        <v>98</v>
      </c>
      <c r="H11" s="444">
        <v>253</v>
      </c>
      <c r="I11" s="444">
        <v>40</v>
      </c>
      <c r="J11" s="9">
        <v>63</v>
      </c>
      <c r="K11" s="444">
        <v>391</v>
      </c>
      <c r="L11" s="444" t="s">
        <v>4032</v>
      </c>
      <c r="M11" s="9">
        <v>2</v>
      </c>
      <c r="N11" s="7">
        <f>'Прайс-лист'!N1617</f>
        <v>0</v>
      </c>
    </row>
    <row r="12" spans="1:14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9"/>
      <c r="K12" s="444"/>
      <c r="L12" s="444"/>
      <c r="M12" s="175"/>
    </row>
    <row r="13" spans="1:14" ht="18.75" customHeight="1" thickTop="1" thickBot="1">
      <c r="B13" s="8" t="s">
        <v>4111</v>
      </c>
      <c r="C13" s="9" t="s">
        <v>866</v>
      </c>
      <c r="D13" s="10"/>
      <c r="E13" s="242" t="s">
        <v>438</v>
      </c>
      <c r="F13" s="14"/>
      <c r="G13" s="444"/>
      <c r="H13" s="444"/>
      <c r="I13" s="444"/>
      <c r="J13" s="9">
        <v>50.8</v>
      </c>
      <c r="K13" s="444"/>
      <c r="L13" s="444"/>
      <c r="M13" s="9">
        <v>1.9</v>
      </c>
      <c r="N13" s="7">
        <f>'Прайс-лист'!N1618</f>
        <v>0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7.5" customHeight="1" thickBot="1"/>
    <row r="16" spans="1:14" ht="18.75" customHeight="1" thickTop="1" thickBot="1">
      <c r="B16" s="16" t="s">
        <v>4112</v>
      </c>
      <c r="C16" s="9" t="s">
        <v>867</v>
      </c>
      <c r="D16" s="10"/>
      <c r="E16" s="27" t="s">
        <v>11</v>
      </c>
      <c r="F16" s="12"/>
      <c r="G16" s="444">
        <v>98</v>
      </c>
      <c r="H16" s="9">
        <v>253</v>
      </c>
      <c r="I16" s="444">
        <v>40</v>
      </c>
      <c r="J16" s="9">
        <v>63</v>
      </c>
      <c r="K16" s="9">
        <v>391</v>
      </c>
      <c r="L16" s="444" t="s">
        <v>4032</v>
      </c>
      <c r="M16" s="9">
        <v>2.0499999999999998</v>
      </c>
      <c r="N16" s="7">
        <f>'Прайс-лист'!N1619</f>
        <v>0</v>
      </c>
    </row>
    <row r="17" spans="2:14" ht="3.75" customHeight="1" thickTop="1" thickBot="1">
      <c r="B17" s="18"/>
      <c r="C17" s="9"/>
      <c r="D17" s="10"/>
      <c r="E17" s="13"/>
      <c r="F17" s="13"/>
      <c r="G17" s="444"/>
      <c r="H17" s="175"/>
      <c r="I17" s="444"/>
      <c r="J17" s="9"/>
      <c r="K17" s="9"/>
      <c r="L17" s="444"/>
      <c r="M17" s="175"/>
    </row>
    <row r="18" spans="2:14" ht="18.75" customHeight="1" thickTop="1" thickBot="1">
      <c r="B18" s="8" t="s">
        <v>4113</v>
      </c>
      <c r="C18" s="9" t="s">
        <v>868</v>
      </c>
      <c r="D18" s="10"/>
      <c r="E18" s="242" t="s">
        <v>438</v>
      </c>
      <c r="F18" s="14"/>
      <c r="G18" s="444"/>
      <c r="H18" s="9">
        <v>286</v>
      </c>
      <c r="I18" s="444"/>
      <c r="J18" s="9">
        <v>50.8</v>
      </c>
      <c r="K18" s="9">
        <v>424</v>
      </c>
      <c r="L18" s="444"/>
      <c r="M18" s="9">
        <v>1.95</v>
      </c>
      <c r="N18" s="7">
        <f>'Прайс-лист'!N1620</f>
        <v>0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4" ht="7.5" customHeight="1" thickBot="1"/>
    <row r="21" spans="2:14" ht="18.75" customHeight="1" thickTop="1" thickBot="1">
      <c r="B21" s="16" t="s">
        <v>4114</v>
      </c>
      <c r="C21" s="9" t="s">
        <v>869</v>
      </c>
      <c r="D21" s="10"/>
      <c r="E21" s="27" t="s">
        <v>11</v>
      </c>
      <c r="F21" s="12"/>
      <c r="G21" s="444">
        <v>148</v>
      </c>
      <c r="H21" s="444">
        <v>286</v>
      </c>
      <c r="I21" s="444">
        <v>40</v>
      </c>
      <c r="J21" s="9">
        <v>63</v>
      </c>
      <c r="K21" s="444">
        <v>474</v>
      </c>
      <c r="L21" s="444" t="s">
        <v>4032</v>
      </c>
      <c r="M21" s="9">
        <v>2.2999999999999998</v>
      </c>
      <c r="N21" s="7">
        <f>'Прайс-лист'!N1621</f>
        <v>0</v>
      </c>
    </row>
    <row r="22" spans="2:14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9"/>
      <c r="K22" s="444"/>
      <c r="L22" s="444"/>
      <c r="M22" s="175"/>
    </row>
    <row r="23" spans="2:14" ht="18.75" customHeight="1" thickTop="1" thickBot="1">
      <c r="B23" s="8" t="s">
        <v>4115</v>
      </c>
      <c r="C23" s="9" t="s">
        <v>870</v>
      </c>
      <c r="D23" s="10"/>
      <c r="E23" s="242" t="s">
        <v>438</v>
      </c>
      <c r="F23" s="14"/>
      <c r="G23" s="444"/>
      <c r="H23" s="444"/>
      <c r="I23" s="444"/>
      <c r="J23" s="9">
        <v>50.8</v>
      </c>
      <c r="K23" s="444"/>
      <c r="L23" s="444"/>
      <c r="M23" s="9">
        <v>2</v>
      </c>
      <c r="N23" s="7">
        <f>'Прайс-лист'!N1622</f>
        <v>68345.848043000005</v>
      </c>
    </row>
    <row r="24" spans="2:14" ht="7.5" customHeight="1" thickTop="1"/>
    <row r="25" spans="2:14" ht="37.5" customHeight="1">
      <c r="B25" s="500" t="s">
        <v>18</v>
      </c>
      <c r="C25" s="501"/>
      <c r="D25" s="501"/>
      <c r="E25" s="501"/>
      <c r="F25" s="501"/>
      <c r="G25" s="502"/>
    </row>
    <row r="26" spans="2:14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2:14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</row>
    <row r="28" spans="2:14" ht="18.75" customHeight="1" thickBo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</row>
    <row r="29" spans="2:14" ht="18.75" customHeight="1" thickTop="1" thickBot="1">
      <c r="E29" s="27" t="s">
        <v>11</v>
      </c>
      <c r="F29" s="436" t="s">
        <v>39</v>
      </c>
      <c r="G29" s="437"/>
      <c r="H29" s="437"/>
    </row>
    <row r="30" spans="2:14" ht="18.75" customHeight="1" thickTop="1" thickBot="1">
      <c r="E30" s="242" t="s">
        <v>438</v>
      </c>
      <c r="F30" s="436" t="s">
        <v>2581</v>
      </c>
      <c r="G30" s="437"/>
      <c r="H30" s="437"/>
    </row>
    <row r="31" spans="2:14" ht="7.5" customHeight="1" thickTop="1" thickBot="1"/>
    <row r="32" spans="2:14" ht="18.75" customHeight="1">
      <c r="B32" s="547" t="s">
        <v>4062</v>
      </c>
      <c r="C32" s="520" t="s">
        <v>4061</v>
      </c>
      <c r="D32" s="521"/>
      <c r="E32" s="522"/>
      <c r="F32" s="369"/>
      <c r="G32" s="526" t="s">
        <v>4059</v>
      </c>
      <c r="H32" s="527"/>
      <c r="I32" s="527"/>
      <c r="J32" s="527"/>
      <c r="K32" s="527"/>
      <c r="L32" s="527"/>
      <c r="M32" s="527"/>
      <c r="N32" s="528" t="s">
        <v>4060</v>
      </c>
    </row>
    <row r="33" spans="1:14" ht="18.75" customHeight="1" thickBot="1">
      <c r="B33" s="548"/>
      <c r="C33" s="523"/>
      <c r="D33" s="524"/>
      <c r="E33" s="525"/>
      <c r="F33" s="369"/>
      <c r="G33" s="370">
        <v>2</v>
      </c>
      <c r="H33" s="364">
        <v>3</v>
      </c>
      <c r="I33" s="364">
        <v>4</v>
      </c>
      <c r="J33" s="380">
        <v>5</v>
      </c>
      <c r="K33" s="364">
        <v>7</v>
      </c>
      <c r="L33" s="364">
        <v>10</v>
      </c>
      <c r="M33" s="375">
        <v>18</v>
      </c>
      <c r="N33" s="529"/>
    </row>
    <row r="34" spans="1:14" ht="18.75" customHeight="1">
      <c r="A34" s="545"/>
      <c r="B34" s="520" t="s">
        <v>4063</v>
      </c>
      <c r="C34" s="533" t="s">
        <v>4070</v>
      </c>
      <c r="D34" s="534"/>
      <c r="E34" s="535"/>
      <c r="F34" s="542" t="s">
        <v>4071</v>
      </c>
      <c r="G34" s="365">
        <v>17</v>
      </c>
      <c r="H34" s="365">
        <v>25</v>
      </c>
      <c r="I34" s="365">
        <v>34</v>
      </c>
      <c r="J34" s="371">
        <v>42</v>
      </c>
      <c r="K34" s="365">
        <v>43</v>
      </c>
      <c r="L34" s="365">
        <v>44</v>
      </c>
      <c r="M34" s="376">
        <v>45</v>
      </c>
      <c r="N34" s="539" t="s">
        <v>4072</v>
      </c>
    </row>
    <row r="35" spans="1:14" ht="18.75" customHeight="1">
      <c r="A35" s="546"/>
      <c r="B35" s="549"/>
      <c r="C35" s="536" t="s">
        <v>4064</v>
      </c>
      <c r="D35" s="537"/>
      <c r="E35" s="538"/>
      <c r="F35" s="543"/>
      <c r="G35" s="366">
        <v>20</v>
      </c>
      <c r="H35" s="366">
        <v>29</v>
      </c>
      <c r="I35" s="366">
        <v>40</v>
      </c>
      <c r="J35" s="372">
        <v>50</v>
      </c>
      <c r="K35" s="366">
        <v>50</v>
      </c>
      <c r="L35" s="366">
        <v>52</v>
      </c>
      <c r="M35" s="377">
        <v>55</v>
      </c>
      <c r="N35" s="540"/>
    </row>
    <row r="36" spans="1:14" ht="18.75" customHeight="1">
      <c r="A36" s="546"/>
      <c r="B36" s="549"/>
      <c r="C36" s="536" t="s">
        <v>4065</v>
      </c>
      <c r="D36" s="537"/>
      <c r="E36" s="538"/>
      <c r="F36" s="543"/>
      <c r="G36" s="366">
        <v>23</v>
      </c>
      <c r="H36" s="366">
        <v>34</v>
      </c>
      <c r="I36" s="366">
        <v>46</v>
      </c>
      <c r="J36" s="372">
        <v>57</v>
      </c>
      <c r="K36" s="366">
        <v>58</v>
      </c>
      <c r="L36" s="366">
        <v>63</v>
      </c>
      <c r="M36" s="377">
        <v>65</v>
      </c>
      <c r="N36" s="540"/>
    </row>
    <row r="37" spans="1:14" ht="18.75" customHeight="1" thickBot="1">
      <c r="A37" s="546"/>
      <c r="B37" s="523"/>
      <c r="C37" s="530" t="s">
        <v>4066</v>
      </c>
      <c r="D37" s="531"/>
      <c r="E37" s="532"/>
      <c r="F37" s="543"/>
      <c r="G37" s="367">
        <v>26</v>
      </c>
      <c r="H37" s="367">
        <v>39</v>
      </c>
      <c r="I37" s="367">
        <v>52</v>
      </c>
      <c r="J37" s="373">
        <v>65</v>
      </c>
      <c r="K37" s="367">
        <v>66</v>
      </c>
      <c r="L37" s="367">
        <v>69</v>
      </c>
      <c r="M37" s="378">
        <v>75</v>
      </c>
      <c r="N37" s="541"/>
    </row>
    <row r="38" spans="1:14" ht="18.75" customHeight="1">
      <c r="A38" s="546"/>
      <c r="B38" s="549" t="s">
        <v>4067</v>
      </c>
      <c r="C38" s="533" t="s">
        <v>4070</v>
      </c>
      <c r="D38" s="534"/>
      <c r="E38" s="535"/>
      <c r="F38" s="543"/>
      <c r="G38" s="368">
        <v>23</v>
      </c>
      <c r="H38" s="368">
        <v>30</v>
      </c>
      <c r="I38" s="368">
        <v>36</v>
      </c>
      <c r="J38" s="374">
        <v>49</v>
      </c>
      <c r="K38" s="368">
        <v>50</v>
      </c>
      <c r="L38" s="368">
        <v>51</v>
      </c>
      <c r="M38" s="379">
        <v>52</v>
      </c>
      <c r="N38" s="540" t="s">
        <v>4073</v>
      </c>
    </row>
    <row r="39" spans="1:14" ht="18.75" customHeight="1">
      <c r="A39" s="546"/>
      <c r="B39" s="549"/>
      <c r="C39" s="536" t="s">
        <v>4064</v>
      </c>
      <c r="D39" s="537"/>
      <c r="E39" s="538"/>
      <c r="F39" s="543"/>
      <c r="G39" s="366">
        <v>35</v>
      </c>
      <c r="H39" s="366">
        <v>35</v>
      </c>
      <c r="I39" s="366">
        <v>44</v>
      </c>
      <c r="J39" s="372">
        <v>57</v>
      </c>
      <c r="K39" s="366">
        <v>58</v>
      </c>
      <c r="L39" s="366">
        <v>58</v>
      </c>
      <c r="M39" s="377">
        <v>62</v>
      </c>
      <c r="N39" s="540"/>
    </row>
    <row r="40" spans="1:14" ht="18.75" customHeight="1">
      <c r="A40" s="546"/>
      <c r="B40" s="549"/>
      <c r="C40" s="536" t="s">
        <v>4065</v>
      </c>
      <c r="D40" s="537"/>
      <c r="E40" s="538"/>
      <c r="F40" s="543"/>
      <c r="G40" s="366">
        <v>27</v>
      </c>
      <c r="H40" s="366">
        <v>40</v>
      </c>
      <c r="I40" s="366">
        <v>52</v>
      </c>
      <c r="J40" s="372">
        <v>63</v>
      </c>
      <c r="K40" s="366">
        <v>67</v>
      </c>
      <c r="L40" s="366">
        <v>58</v>
      </c>
      <c r="M40" s="377">
        <v>73</v>
      </c>
      <c r="N40" s="540"/>
    </row>
    <row r="41" spans="1:14" ht="18.75" customHeight="1" thickBot="1">
      <c r="A41" s="546"/>
      <c r="B41" s="523"/>
      <c r="C41" s="530" t="s">
        <v>4066</v>
      </c>
      <c r="D41" s="531"/>
      <c r="E41" s="532"/>
      <c r="F41" s="543"/>
      <c r="G41" s="367">
        <v>30</v>
      </c>
      <c r="H41" s="367">
        <v>47</v>
      </c>
      <c r="I41" s="367">
        <v>64</v>
      </c>
      <c r="J41" s="373">
        <v>73</v>
      </c>
      <c r="K41" s="367">
        <v>75</v>
      </c>
      <c r="L41" s="367">
        <v>77</v>
      </c>
      <c r="M41" s="378">
        <v>82</v>
      </c>
      <c r="N41" s="541"/>
    </row>
    <row r="42" spans="1:14" ht="18.75" customHeight="1">
      <c r="A42" s="546"/>
      <c r="B42" s="520" t="s">
        <v>4068</v>
      </c>
      <c r="C42" s="533" t="s">
        <v>4070</v>
      </c>
      <c r="D42" s="534"/>
      <c r="E42" s="535"/>
      <c r="F42" s="543"/>
      <c r="G42" s="365">
        <v>26</v>
      </c>
      <c r="H42" s="365">
        <v>39</v>
      </c>
      <c r="I42" s="365">
        <v>51</v>
      </c>
      <c r="J42" s="371">
        <v>63</v>
      </c>
      <c r="K42" s="365">
        <v>63</v>
      </c>
      <c r="L42" s="365">
        <v>64</v>
      </c>
      <c r="M42" s="376">
        <v>65</v>
      </c>
      <c r="N42" s="539" t="s">
        <v>4074</v>
      </c>
    </row>
    <row r="43" spans="1:14" ht="18.75" customHeight="1">
      <c r="A43" s="546"/>
      <c r="B43" s="549"/>
      <c r="C43" s="536" t="s">
        <v>4064</v>
      </c>
      <c r="D43" s="537"/>
      <c r="E43" s="538"/>
      <c r="F43" s="543"/>
      <c r="G43" s="366">
        <v>30</v>
      </c>
      <c r="H43" s="366">
        <v>44</v>
      </c>
      <c r="I43" s="366">
        <v>58</v>
      </c>
      <c r="J43" s="372">
        <v>72</v>
      </c>
      <c r="K43" s="366">
        <v>72</v>
      </c>
      <c r="L43" s="366">
        <v>73</v>
      </c>
      <c r="M43" s="377">
        <v>75</v>
      </c>
      <c r="N43" s="540"/>
    </row>
    <row r="44" spans="1:14" ht="18.75" customHeight="1">
      <c r="A44" s="546"/>
      <c r="B44" s="549"/>
      <c r="C44" s="536" t="s">
        <v>4065</v>
      </c>
      <c r="D44" s="537"/>
      <c r="E44" s="538"/>
      <c r="F44" s="543"/>
      <c r="G44" s="366">
        <v>33</v>
      </c>
      <c r="H44" s="366">
        <v>49</v>
      </c>
      <c r="I44" s="366">
        <v>65</v>
      </c>
      <c r="J44" s="372">
        <v>80</v>
      </c>
      <c r="K44" s="366">
        <v>81</v>
      </c>
      <c r="L44" s="366">
        <v>83</v>
      </c>
      <c r="M44" s="377">
        <v>86</v>
      </c>
      <c r="N44" s="540"/>
    </row>
    <row r="45" spans="1:14" ht="18.75" customHeight="1" thickBot="1">
      <c r="A45" s="546"/>
      <c r="B45" s="523"/>
      <c r="C45" s="530" t="s">
        <v>4066</v>
      </c>
      <c r="D45" s="531"/>
      <c r="E45" s="532"/>
      <c r="F45" s="543"/>
      <c r="G45" s="367">
        <v>36</v>
      </c>
      <c r="H45" s="367">
        <v>54</v>
      </c>
      <c r="I45" s="367">
        <v>71</v>
      </c>
      <c r="J45" s="373">
        <v>89</v>
      </c>
      <c r="K45" s="367">
        <v>90</v>
      </c>
      <c r="L45" s="367">
        <v>92</v>
      </c>
      <c r="M45" s="378">
        <v>97</v>
      </c>
      <c r="N45" s="541"/>
    </row>
    <row r="46" spans="1:14" ht="18.75" customHeight="1">
      <c r="A46" s="546"/>
      <c r="B46" s="520" t="s">
        <v>4069</v>
      </c>
      <c r="C46" s="533" t="s">
        <v>4070</v>
      </c>
      <c r="D46" s="534"/>
      <c r="E46" s="535"/>
      <c r="F46" s="543"/>
      <c r="G46" s="365">
        <v>31</v>
      </c>
      <c r="H46" s="365">
        <v>47</v>
      </c>
      <c r="I46" s="365">
        <v>63</v>
      </c>
      <c r="J46" s="371">
        <v>79</v>
      </c>
      <c r="K46" s="365">
        <v>79</v>
      </c>
      <c r="L46" s="365">
        <v>79</v>
      </c>
      <c r="M46" s="376">
        <v>80</v>
      </c>
      <c r="N46" s="539" t="s">
        <v>4075</v>
      </c>
    </row>
    <row r="47" spans="1:14" ht="18.75" customHeight="1">
      <c r="A47" s="546"/>
      <c r="B47" s="549"/>
      <c r="C47" s="536" t="s">
        <v>4064</v>
      </c>
      <c r="D47" s="537"/>
      <c r="E47" s="538"/>
      <c r="F47" s="543"/>
      <c r="G47" s="366">
        <v>35</v>
      </c>
      <c r="H47" s="366">
        <v>53</v>
      </c>
      <c r="I47" s="366">
        <v>70</v>
      </c>
      <c r="J47" s="372">
        <v>88</v>
      </c>
      <c r="K47" s="366">
        <v>88</v>
      </c>
      <c r="L47" s="366">
        <v>88</v>
      </c>
      <c r="M47" s="377">
        <v>90</v>
      </c>
      <c r="N47" s="540"/>
    </row>
    <row r="48" spans="1:14" ht="18.75" customHeight="1">
      <c r="A48" s="546"/>
      <c r="B48" s="549"/>
      <c r="C48" s="536" t="s">
        <v>4065</v>
      </c>
      <c r="D48" s="537"/>
      <c r="E48" s="538"/>
      <c r="F48" s="543"/>
      <c r="G48" s="366">
        <v>39</v>
      </c>
      <c r="H48" s="366">
        <v>58</v>
      </c>
      <c r="I48" s="366">
        <v>78</v>
      </c>
      <c r="J48" s="372">
        <v>97</v>
      </c>
      <c r="K48" s="366">
        <v>98</v>
      </c>
      <c r="L48" s="366">
        <v>99</v>
      </c>
      <c r="M48" s="377">
        <v>102</v>
      </c>
      <c r="N48" s="540"/>
    </row>
    <row r="49" spans="1:14" ht="17.25" thickBot="1">
      <c r="A49" s="546"/>
      <c r="B49" s="523"/>
      <c r="C49" s="530" t="s">
        <v>4066</v>
      </c>
      <c r="D49" s="531"/>
      <c r="E49" s="532"/>
      <c r="F49" s="544"/>
      <c r="G49" s="367">
        <v>43</v>
      </c>
      <c r="H49" s="367">
        <v>64</v>
      </c>
      <c r="I49" s="367">
        <v>85</v>
      </c>
      <c r="J49" s="373">
        <v>107</v>
      </c>
      <c r="K49" s="367">
        <v>108</v>
      </c>
      <c r="L49" s="367">
        <v>109</v>
      </c>
      <c r="M49" s="378">
        <v>113</v>
      </c>
      <c r="N49" s="541"/>
    </row>
  </sheetData>
  <mergeCells count="54">
    <mergeCell ref="A34:A49"/>
    <mergeCell ref="B32:B33"/>
    <mergeCell ref="B34:B37"/>
    <mergeCell ref="B38:B41"/>
    <mergeCell ref="B42:B45"/>
    <mergeCell ref="B46:B49"/>
    <mergeCell ref="N46:N49"/>
    <mergeCell ref="C46:E46"/>
    <mergeCell ref="C47:E47"/>
    <mergeCell ref="C48:E48"/>
    <mergeCell ref="C49:E49"/>
    <mergeCell ref="F34:F49"/>
    <mergeCell ref="N42:N45"/>
    <mergeCell ref="C42:E42"/>
    <mergeCell ref="C43:E43"/>
    <mergeCell ref="C44:E44"/>
    <mergeCell ref="C45:E45"/>
    <mergeCell ref="N34:N37"/>
    <mergeCell ref="N38:N41"/>
    <mergeCell ref="C34:E34"/>
    <mergeCell ref="C35:E35"/>
    <mergeCell ref="C36:E36"/>
    <mergeCell ref="C37:E37"/>
    <mergeCell ref="C38:E38"/>
    <mergeCell ref="C39:E39"/>
    <mergeCell ref="C40:E40"/>
    <mergeCell ref="C41:E41"/>
    <mergeCell ref="C32:E33"/>
    <mergeCell ref="L16:L18"/>
    <mergeCell ref="L21:L23"/>
    <mergeCell ref="G32:M32"/>
    <mergeCell ref="N32:N33"/>
    <mergeCell ref="B25:G25"/>
    <mergeCell ref="B27:N27"/>
    <mergeCell ref="B28:N28"/>
    <mergeCell ref="F29:H29"/>
    <mergeCell ref="F30:H30"/>
    <mergeCell ref="G16:G18"/>
    <mergeCell ref="I16:I18"/>
    <mergeCell ref="G21:G23"/>
    <mergeCell ref="H21:H23"/>
    <mergeCell ref="I21:I23"/>
    <mergeCell ref="K21:K23"/>
    <mergeCell ref="G11:G13"/>
    <mergeCell ref="H11:H13"/>
    <mergeCell ref="I11:I13"/>
    <mergeCell ref="K11:K13"/>
    <mergeCell ref="B2:N2"/>
    <mergeCell ref="G6:G8"/>
    <mergeCell ref="H6:H8"/>
    <mergeCell ref="I6:I8"/>
    <mergeCell ref="K6:K8"/>
    <mergeCell ref="L6:L8"/>
    <mergeCell ref="L11:L13"/>
  </mergeCells>
  <hyperlinks>
    <hyperlink ref="A4" location="'Прайс-лист'!R1618C2" display="ПРАЙС" xr:uid="{00000000-0004-0000-6600-000000000000}"/>
    <hyperlink ref="A3" location="Б!R33C3" display="КАТАЛОГ" xr:uid="{00000000-0004-0000-6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theme="5" tint="0.39997558519241921"/>
  </sheetPr>
  <dimension ref="A1:M45"/>
  <sheetViews>
    <sheetView zoomScaleNormal="100" workbookViewId="0">
      <selection activeCell="H32" sqref="H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51" t="s">
        <v>2768</v>
      </c>
      <c r="C2" s="452"/>
      <c r="D2" s="452"/>
      <c r="E2" s="452"/>
      <c r="F2" s="452"/>
      <c r="G2" s="452"/>
      <c r="H2" s="452"/>
      <c r="I2" s="452"/>
      <c r="J2" s="452"/>
      <c r="K2" s="452"/>
      <c r="L2" s="453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2762</v>
      </c>
      <c r="C6" s="9" t="s">
        <v>905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'Прайс-лист'!N1633</f>
        <v>15325.446024000001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2763</v>
      </c>
      <c r="C9" s="9" t="s">
        <v>906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'Прайс-лист'!N1634</f>
        <v>19141.420535999998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2764</v>
      </c>
      <c r="C12" s="9" t="s">
        <v>907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'Прайс-лист'!N1635</f>
        <v>20926.311839999998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2765</v>
      </c>
      <c r="C15" s="9" t="s">
        <v>908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'Прайс-лист'!N1636</f>
        <v>24434.546471999998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2766</v>
      </c>
      <c r="C18" s="9" t="s">
        <v>909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'Прайс-лист'!N1637</f>
        <v>27204.205391999996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2767</v>
      </c>
      <c r="C21" s="9" t="s">
        <v>910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'Прайс-лист'!N1638</f>
        <v>28142.196546239997</v>
      </c>
      <c r="M21" s="7"/>
    </row>
    <row r="22" spans="2:13" ht="7.5" customHeight="1" thickTop="1"/>
    <row r="23" spans="2:13" ht="37.5" customHeight="1">
      <c r="B23" s="454" t="s">
        <v>18</v>
      </c>
      <c r="C23" s="455"/>
      <c r="D23" s="455"/>
      <c r="E23" s="455"/>
      <c r="F23" s="455"/>
      <c r="G23" s="456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</row>
    <row r="26" spans="2:13" ht="18.75" customHeight="1" thickBo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</row>
    <row r="27" spans="2:13" ht="18.75" customHeight="1" thickTop="1" thickBot="1">
      <c r="E27" s="248" t="s">
        <v>572</v>
      </c>
      <c r="F27" s="436"/>
      <c r="G27" s="437"/>
      <c r="H27" s="437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635C2" display="ПРАЙС" xr:uid="{00000000-0004-0000-6700-000000000000}"/>
    <hyperlink ref="A3" location="Б!R15C4" display="КАТАЛОГ" xr:uid="{00000000-0004-0000-6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theme="5" tint="0.39997558519241921"/>
  </sheetPr>
  <dimension ref="A1:L89"/>
  <sheetViews>
    <sheetView zoomScaleNormal="100" workbookViewId="0">
      <selection activeCell="L51" sqref="L51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75" t="s">
        <v>2769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2770</v>
      </c>
      <c r="C6" s="9" t="s">
        <v>2784</v>
      </c>
      <c r="D6" s="10"/>
      <c r="E6" s="256" t="s">
        <v>889</v>
      </c>
      <c r="F6" s="12"/>
      <c r="G6" s="516">
        <v>3000</v>
      </c>
      <c r="H6" s="444"/>
      <c r="I6" s="444"/>
      <c r="J6" s="444"/>
      <c r="K6" s="9" t="s">
        <v>87</v>
      </c>
      <c r="L6" s="7">
        <f>'Прайс-лист'!N1649</f>
        <v>14146.184950999999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8" t="s">
        <v>2771</v>
      </c>
      <c r="C8" s="9" t="s">
        <v>2785</v>
      </c>
      <c r="D8" s="10"/>
      <c r="E8" s="240" t="s">
        <v>384</v>
      </c>
      <c r="F8" s="14"/>
      <c r="G8" s="516"/>
      <c r="H8" s="444"/>
      <c r="I8" s="444"/>
      <c r="J8" s="444"/>
      <c r="K8" s="9" t="s">
        <v>87</v>
      </c>
      <c r="L8" s="7">
        <f>'Прайс-лист'!N1650</f>
        <v>12863.526983999998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2772</v>
      </c>
      <c r="C11" s="9" t="s">
        <v>2786</v>
      </c>
      <c r="D11" s="10"/>
      <c r="E11" s="256" t="s">
        <v>889</v>
      </c>
      <c r="F11" s="12"/>
      <c r="G11" s="516">
        <v>4000</v>
      </c>
      <c r="H11" s="444"/>
      <c r="I11" s="444"/>
      <c r="J11" s="444"/>
      <c r="K11" s="9" t="s">
        <v>87</v>
      </c>
      <c r="L11" s="7">
        <f>'Прайс-лист'!N1651</f>
        <v>15632.790070000001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8" t="s">
        <v>2773</v>
      </c>
      <c r="C13" s="9" t="s">
        <v>2787</v>
      </c>
      <c r="D13" s="10"/>
      <c r="E13" s="240" t="s">
        <v>384</v>
      </c>
      <c r="F13" s="14"/>
      <c r="G13" s="516"/>
      <c r="H13" s="444"/>
      <c r="I13" s="444"/>
      <c r="J13" s="444"/>
      <c r="K13" s="9" t="s">
        <v>87</v>
      </c>
      <c r="L13" s="7">
        <f>'Прайс-лист'!N1652</f>
        <v>14586.870312000001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2774</v>
      </c>
      <c r="C16" s="9" t="s">
        <v>2788</v>
      </c>
      <c r="D16" s="10"/>
      <c r="E16" s="256" t="s">
        <v>889</v>
      </c>
      <c r="F16" s="12"/>
      <c r="G16" s="516">
        <v>5000</v>
      </c>
      <c r="H16" s="444"/>
      <c r="I16" s="444"/>
      <c r="J16" s="444"/>
      <c r="K16" s="9" t="s">
        <v>87</v>
      </c>
      <c r="L16" s="7">
        <f>'Прайс-лист'!N1653</f>
        <v>16907.202899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8" t="s">
        <v>2775</v>
      </c>
      <c r="C18" s="9" t="s">
        <v>2789</v>
      </c>
      <c r="D18" s="10"/>
      <c r="E18" s="240" t="s">
        <v>384</v>
      </c>
      <c r="F18" s="14"/>
      <c r="G18" s="516"/>
      <c r="H18" s="444"/>
      <c r="I18" s="444"/>
      <c r="J18" s="444"/>
      <c r="K18" s="9" t="s">
        <v>87</v>
      </c>
      <c r="L18" s="7">
        <f>'Прайс-лист'!N1654</f>
        <v>16002.473760000001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2776</v>
      </c>
      <c r="C21" s="9" t="s">
        <v>2790</v>
      </c>
      <c r="D21" s="10"/>
      <c r="E21" s="256" t="s">
        <v>889</v>
      </c>
      <c r="F21" s="12"/>
      <c r="G21" s="516">
        <v>6000</v>
      </c>
      <c r="H21" s="444"/>
      <c r="I21" s="444"/>
      <c r="J21" s="444"/>
      <c r="K21" s="9" t="s">
        <v>87</v>
      </c>
      <c r="L21" s="7">
        <f>'Прайс-лист'!N1655</f>
        <v>18351.550632999999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8" t="s">
        <v>2777</v>
      </c>
      <c r="C23" s="9" t="s">
        <v>2791</v>
      </c>
      <c r="D23" s="10"/>
      <c r="E23" s="240" t="s">
        <v>384</v>
      </c>
      <c r="F23" s="14"/>
      <c r="G23" s="516"/>
      <c r="H23" s="444"/>
      <c r="I23" s="444"/>
      <c r="J23" s="444"/>
      <c r="K23" s="9" t="s">
        <v>87</v>
      </c>
      <c r="L23" s="7">
        <f>'Прайс-лист'!N1656</f>
        <v>17787.365063999998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2778</v>
      </c>
      <c r="C26" s="9" t="s">
        <v>2792</v>
      </c>
      <c r="D26" s="10"/>
      <c r="E26" s="256" t="s">
        <v>889</v>
      </c>
      <c r="F26" s="12"/>
      <c r="G26" s="516">
        <v>7000</v>
      </c>
      <c r="H26" s="444"/>
      <c r="I26" s="444"/>
      <c r="J26" s="444"/>
      <c r="K26" s="9" t="s">
        <v>87</v>
      </c>
      <c r="L26" s="7">
        <f>'Прайс-лист'!N1657</f>
        <v>19625.946618000002</v>
      </c>
    </row>
    <row r="27" spans="2:12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444"/>
      <c r="K27" s="175"/>
    </row>
    <row r="28" spans="2:12" ht="18.75" customHeight="1" thickTop="1" thickBot="1">
      <c r="B28" s="8" t="s">
        <v>2779</v>
      </c>
      <c r="C28" s="9" t="s">
        <v>2793</v>
      </c>
      <c r="D28" s="10"/>
      <c r="E28" s="240" t="s">
        <v>384</v>
      </c>
      <c r="F28" s="14"/>
      <c r="G28" s="516"/>
      <c r="H28" s="444"/>
      <c r="I28" s="444"/>
      <c r="J28" s="444"/>
      <c r="K28" s="9" t="s">
        <v>87</v>
      </c>
      <c r="L28" s="7">
        <f>'Прайс-лист'!N1658</f>
        <v>19387.612439999997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2780</v>
      </c>
      <c r="C31" s="9" t="s">
        <v>2794</v>
      </c>
      <c r="D31" s="10"/>
      <c r="E31" s="256" t="s">
        <v>889</v>
      </c>
      <c r="F31" s="12"/>
      <c r="G31" s="516">
        <v>8000</v>
      </c>
      <c r="H31" s="444"/>
      <c r="I31" s="444"/>
      <c r="J31" s="444"/>
      <c r="K31" s="9" t="s">
        <v>87</v>
      </c>
      <c r="L31" s="7">
        <f>'Прайс-лист'!N1659</f>
        <v>22428.733474999997</v>
      </c>
    </row>
    <row r="32" spans="2:12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444"/>
      <c r="K32" s="175"/>
    </row>
    <row r="33" spans="2:12" ht="18.75" customHeight="1" thickTop="1" thickBot="1">
      <c r="B33" s="8" t="s">
        <v>2781</v>
      </c>
      <c r="C33" s="9" t="s">
        <v>2795</v>
      </c>
      <c r="D33" s="10"/>
      <c r="E33" s="240" t="s">
        <v>384</v>
      </c>
      <c r="F33" s="14"/>
      <c r="G33" s="516"/>
      <c r="H33" s="444"/>
      <c r="I33" s="444"/>
      <c r="J33" s="444"/>
      <c r="K33" s="9" t="s">
        <v>87</v>
      </c>
      <c r="L33" s="7">
        <f>'Прайс-лист'!N1660</f>
        <v>24667.831193903472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2782</v>
      </c>
      <c r="C36" s="9" t="s">
        <v>2796</v>
      </c>
      <c r="D36" s="10"/>
      <c r="E36" s="256" t="s">
        <v>889</v>
      </c>
      <c r="F36" s="12"/>
      <c r="G36" s="516">
        <v>9000</v>
      </c>
      <c r="H36" s="444"/>
      <c r="I36" s="444"/>
      <c r="J36" s="444"/>
      <c r="K36" s="9" t="s">
        <v>87</v>
      </c>
      <c r="L36" s="7">
        <f>'Прайс-лист'!N1661</f>
        <v>29015.693372000002</v>
      </c>
    </row>
    <row r="37" spans="2:12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444"/>
      <c r="K37" s="175"/>
    </row>
    <row r="38" spans="2:12" ht="18.75" customHeight="1" thickTop="1" thickBot="1">
      <c r="B38" s="8" t="s">
        <v>2783</v>
      </c>
      <c r="C38" s="9" t="s">
        <v>2797</v>
      </c>
      <c r="D38" s="10"/>
      <c r="E38" s="240" t="s">
        <v>384</v>
      </c>
      <c r="F38" s="14"/>
      <c r="G38" s="516"/>
      <c r="H38" s="444"/>
      <c r="I38" s="444"/>
      <c r="J38" s="444"/>
      <c r="K38" s="9" t="s">
        <v>87</v>
      </c>
      <c r="L38" s="7">
        <f>'Прайс-лист'!N1662</f>
        <v>28490.094265686701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2798</v>
      </c>
      <c r="C41" s="9" t="s">
        <v>2808</v>
      </c>
      <c r="D41" s="10"/>
      <c r="E41" s="228" t="s">
        <v>207</v>
      </c>
      <c r="F41" s="12"/>
      <c r="G41" s="516">
        <v>3000</v>
      </c>
      <c r="H41" s="444"/>
      <c r="I41" s="444"/>
      <c r="J41" s="444"/>
      <c r="K41" s="9" t="s">
        <v>87</v>
      </c>
      <c r="L41" s="7">
        <f>'Прайс-лист'!N1663</f>
        <v>10336.168704487722</v>
      </c>
    </row>
    <row r="42" spans="2:12" ht="3.75" customHeight="1" thickTop="1" thickBot="1">
      <c r="B42" s="18"/>
      <c r="C42" s="9"/>
      <c r="D42" s="10"/>
      <c r="E42" s="13"/>
      <c r="F42" s="13"/>
      <c r="G42" s="516"/>
      <c r="H42" s="444"/>
      <c r="I42" s="444"/>
      <c r="J42" s="444"/>
      <c r="K42" s="175"/>
    </row>
    <row r="43" spans="2:12" ht="18.75" customHeight="1" thickTop="1" thickBot="1">
      <c r="B43" s="8" t="s">
        <v>2799</v>
      </c>
      <c r="C43" s="9" t="s">
        <v>2809</v>
      </c>
      <c r="D43" s="10"/>
      <c r="E43" s="240" t="s">
        <v>384</v>
      </c>
      <c r="F43" s="14"/>
      <c r="G43" s="516"/>
      <c r="H43" s="444"/>
      <c r="I43" s="444"/>
      <c r="J43" s="444"/>
      <c r="K43" s="9" t="s">
        <v>87</v>
      </c>
      <c r="L43" s="7">
        <f>'Прайс-лист'!N1664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2800</v>
      </c>
      <c r="C46" s="9" t="s">
        <v>2810</v>
      </c>
      <c r="D46" s="10"/>
      <c r="E46" s="228" t="s">
        <v>207</v>
      </c>
      <c r="F46" s="12"/>
      <c r="G46" s="516">
        <v>4000</v>
      </c>
      <c r="H46" s="444"/>
      <c r="I46" s="444"/>
      <c r="J46" s="444"/>
      <c r="K46" s="9" t="s">
        <v>87</v>
      </c>
      <c r="L46" s="7">
        <f>'Прайс-лист'!N1665</f>
        <v>11639.047112616427</v>
      </c>
    </row>
    <row r="47" spans="2:12" ht="3.75" customHeight="1" thickTop="1" thickBot="1">
      <c r="B47" s="18"/>
      <c r="C47" s="9"/>
      <c r="D47" s="10"/>
      <c r="E47" s="13"/>
      <c r="F47" s="13"/>
      <c r="G47" s="516"/>
      <c r="H47" s="444"/>
      <c r="I47" s="444"/>
      <c r="J47" s="444"/>
      <c r="K47" s="175"/>
    </row>
    <row r="48" spans="2:12" ht="18.75" customHeight="1" thickTop="1" thickBot="1">
      <c r="B48" s="8" t="s">
        <v>2801</v>
      </c>
      <c r="C48" s="9" t="s">
        <v>2811</v>
      </c>
      <c r="D48" s="10"/>
      <c r="E48" s="240" t="s">
        <v>384</v>
      </c>
      <c r="F48" s="14"/>
      <c r="G48" s="516"/>
      <c r="H48" s="444"/>
      <c r="I48" s="444"/>
      <c r="J48" s="444"/>
      <c r="K48" s="9" t="s">
        <v>87</v>
      </c>
      <c r="L48" s="7">
        <f>'Прайс-лист'!N1666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2802</v>
      </c>
      <c r="C51" s="9" t="s">
        <v>2812</v>
      </c>
      <c r="D51" s="10"/>
      <c r="E51" s="228" t="s">
        <v>207</v>
      </c>
      <c r="F51" s="12"/>
      <c r="G51" s="516">
        <v>5000</v>
      </c>
      <c r="H51" s="444"/>
      <c r="I51" s="444"/>
      <c r="J51" s="444"/>
      <c r="K51" s="9" t="s">
        <v>87</v>
      </c>
      <c r="L51" s="7">
        <f>'Прайс-лист'!N1667</f>
        <v>12768.208399661304</v>
      </c>
    </row>
    <row r="52" spans="2:12" ht="3.75" customHeight="1" thickTop="1" thickBot="1">
      <c r="B52" s="18"/>
      <c r="C52" s="9"/>
      <c r="D52" s="10"/>
      <c r="E52" s="13"/>
      <c r="F52" s="13"/>
      <c r="G52" s="516"/>
      <c r="H52" s="444"/>
      <c r="I52" s="444"/>
      <c r="J52" s="444"/>
      <c r="K52" s="175"/>
    </row>
    <row r="53" spans="2:12" ht="18.75" customHeight="1" thickTop="1" thickBot="1">
      <c r="B53" s="8" t="s">
        <v>2803</v>
      </c>
      <c r="C53" s="9" t="s">
        <v>2813</v>
      </c>
      <c r="D53" s="10"/>
      <c r="E53" s="240" t="s">
        <v>384</v>
      </c>
      <c r="F53" s="14"/>
      <c r="G53" s="516"/>
      <c r="H53" s="444"/>
      <c r="I53" s="444"/>
      <c r="J53" s="444"/>
      <c r="K53" s="9" t="s">
        <v>87</v>
      </c>
      <c r="L53" s="7">
        <f>'Прайс-лист'!N1668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2804</v>
      </c>
      <c r="C56" s="9" t="s">
        <v>2814</v>
      </c>
      <c r="D56" s="10"/>
      <c r="E56" s="228" t="s">
        <v>207</v>
      </c>
      <c r="F56" s="12"/>
      <c r="G56" s="516">
        <v>6000</v>
      </c>
      <c r="H56" s="444"/>
      <c r="I56" s="444"/>
      <c r="J56" s="444"/>
      <c r="K56" s="9" t="s">
        <v>87</v>
      </c>
      <c r="L56" s="7">
        <f>'Прайс-лист'!N1669</f>
        <v>13671.884863539373</v>
      </c>
    </row>
    <row r="57" spans="2:12" ht="3.75" customHeight="1" thickTop="1" thickBot="1">
      <c r="B57" s="18"/>
      <c r="C57" s="9"/>
      <c r="D57" s="10"/>
      <c r="E57" s="13"/>
      <c r="F57" s="13"/>
      <c r="G57" s="516"/>
      <c r="H57" s="444"/>
      <c r="I57" s="444"/>
      <c r="J57" s="444"/>
      <c r="K57" s="175"/>
    </row>
    <row r="58" spans="2:12" ht="18.75" customHeight="1" thickTop="1" thickBot="1">
      <c r="B58" s="8" t="s">
        <v>2805</v>
      </c>
      <c r="C58" s="9" t="s">
        <v>2815</v>
      </c>
      <c r="D58" s="10"/>
      <c r="E58" s="240" t="s">
        <v>384</v>
      </c>
      <c r="F58" s="14"/>
      <c r="G58" s="516"/>
      <c r="H58" s="444"/>
      <c r="I58" s="444"/>
      <c r="J58" s="444"/>
      <c r="K58" s="9" t="s">
        <v>87</v>
      </c>
      <c r="L58" s="7">
        <f>'Прайс-лист'!N1670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2806</v>
      </c>
      <c r="C61" s="9" t="s">
        <v>2816</v>
      </c>
      <c r="D61" s="10"/>
      <c r="E61" s="228" t="s">
        <v>207</v>
      </c>
      <c r="F61" s="12"/>
      <c r="G61" s="516">
        <v>7000</v>
      </c>
      <c r="H61" s="444"/>
      <c r="I61" s="444"/>
      <c r="J61" s="444"/>
      <c r="K61" s="9" t="s">
        <v>87</v>
      </c>
      <c r="L61" s="7">
        <f>'Прайс-лист'!N1671</f>
        <v>15460.823776460627</v>
      </c>
    </row>
    <row r="62" spans="2:12" ht="3.75" customHeight="1" thickTop="1" thickBot="1">
      <c r="B62" s="18"/>
      <c r="C62" s="9"/>
      <c r="D62" s="10"/>
      <c r="E62" s="13"/>
      <c r="F62" s="13"/>
      <c r="G62" s="516"/>
      <c r="H62" s="444"/>
      <c r="I62" s="444"/>
      <c r="J62" s="444"/>
      <c r="K62" s="175"/>
    </row>
    <row r="63" spans="2:12" ht="18.75" customHeight="1" thickTop="1" thickBot="1">
      <c r="B63" s="8" t="s">
        <v>2807</v>
      </c>
      <c r="C63" s="9" t="s">
        <v>2817</v>
      </c>
      <c r="D63" s="10"/>
      <c r="E63" s="240" t="s">
        <v>384</v>
      </c>
      <c r="F63" s="14"/>
      <c r="G63" s="516"/>
      <c r="H63" s="444"/>
      <c r="I63" s="444"/>
      <c r="J63" s="444"/>
      <c r="K63" s="9" t="s">
        <v>87</v>
      </c>
      <c r="L63" s="7">
        <f>'Прайс-лист'!N1672</f>
        <v>0</v>
      </c>
    </row>
    <row r="64" spans="2:12" ht="7.5" customHeight="1" thickTop="1"/>
    <row r="65" spans="2:12" ht="37.5" customHeight="1">
      <c r="B65" s="478" t="s">
        <v>18</v>
      </c>
      <c r="C65" s="479"/>
      <c r="D65" s="479"/>
      <c r="E65" s="479"/>
      <c r="F65" s="479"/>
      <c r="G65" s="480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7"/>
      <c r="C67" s="437"/>
      <c r="D67" s="437"/>
      <c r="E67" s="437"/>
      <c r="F67" s="437"/>
      <c r="G67" s="437"/>
      <c r="H67" s="437"/>
      <c r="I67" s="437"/>
      <c r="J67" s="437"/>
      <c r="K67" s="437"/>
      <c r="L67" s="437"/>
    </row>
    <row r="68" spans="2:12" ht="18.75" customHeight="1" thickBot="1"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</row>
    <row r="69" spans="2:12" ht="18.75" customHeight="1" thickTop="1" thickBot="1">
      <c r="E69" s="256" t="s">
        <v>889</v>
      </c>
      <c r="F69" s="436"/>
      <c r="G69" s="437"/>
      <c r="H69" s="437"/>
    </row>
    <row r="70" spans="2:12" ht="18.75" customHeight="1" thickTop="1" thickBot="1">
      <c r="E70" s="228" t="s">
        <v>207</v>
      </c>
      <c r="F70" s="436"/>
      <c r="G70" s="437"/>
      <c r="H70" s="437"/>
    </row>
    <row r="71" spans="2:12" ht="18.75" customHeight="1" thickTop="1" thickBot="1">
      <c r="E71" s="240" t="s">
        <v>384</v>
      </c>
      <c r="F71" s="436"/>
      <c r="G71" s="437"/>
      <c r="H71" s="437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l83K+PIz3yfmMECxlcqx3tY0e0A1EzudTjBWums34/T/Lt5zkFEGjszatrO2Gazn4fSBqZOfYSmDAhW5Fk+wtg==" saltValue="T2SJA+bQDjaB3Jb/x0NJ9g==" spinCount="100000" sheet="1" objects="1" scenarios="1"/>
  <mergeCells count="55"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  <mergeCell ref="G46:G48"/>
    <mergeCell ref="H46:H48"/>
    <mergeCell ref="I46:I48"/>
    <mergeCell ref="J46:J48"/>
    <mergeCell ref="G51:G53"/>
    <mergeCell ref="H51:H53"/>
    <mergeCell ref="I51:I53"/>
    <mergeCell ref="J51:J53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655C2" display="ПРАЙС" xr:uid="{00000000-0004-0000-6800-000000000000}"/>
    <hyperlink ref="A3" location="Б!R15C3" display="КАТАЛОГ" xr:uid="{00000000-0004-0000-6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tabColor theme="5" tint="0.39997558519241921"/>
  </sheetPr>
  <dimension ref="A1:O6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6.140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7" t="s">
        <v>2834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3590</v>
      </c>
      <c r="I4" s="5" t="s">
        <v>3592</v>
      </c>
      <c r="J4" s="5" t="s">
        <v>3959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2818</v>
      </c>
      <c r="C6" s="9" t="s">
        <v>946</v>
      </c>
      <c r="D6" s="10"/>
      <c r="E6" s="11" t="s">
        <v>385</v>
      </c>
      <c r="F6" s="12"/>
      <c r="G6" s="516" t="s">
        <v>4076</v>
      </c>
      <c r="H6" s="444">
        <v>12</v>
      </c>
      <c r="I6" s="444">
        <v>60</v>
      </c>
      <c r="J6" s="516">
        <v>100</v>
      </c>
      <c r="K6" s="444" t="s">
        <v>3573</v>
      </c>
      <c r="L6" s="9" t="s">
        <v>87</v>
      </c>
      <c r="M6" s="7">
        <f>'Прайс-лист'!N1683</f>
        <v>104.23027265029636</v>
      </c>
    </row>
    <row r="7" spans="1:13" ht="3.75" customHeight="1" thickTop="1" thickBot="1">
      <c r="B7" s="18"/>
      <c r="C7" s="9"/>
      <c r="D7" s="10"/>
      <c r="E7" s="13"/>
      <c r="F7" s="13"/>
      <c r="G7" s="516"/>
      <c r="H7" s="444"/>
      <c r="I7" s="444"/>
      <c r="J7" s="516"/>
      <c r="K7" s="444"/>
      <c r="L7" s="175"/>
    </row>
    <row r="8" spans="1:13" ht="18.75" customHeight="1" thickTop="1" thickBot="1">
      <c r="B8" s="16" t="s">
        <v>2819</v>
      </c>
      <c r="C8" s="9" t="s">
        <v>948</v>
      </c>
      <c r="D8" s="10"/>
      <c r="E8" s="28" t="s">
        <v>386</v>
      </c>
      <c r="F8" s="14"/>
      <c r="G8" s="516"/>
      <c r="H8" s="444"/>
      <c r="I8" s="444"/>
      <c r="J8" s="516"/>
      <c r="K8" s="444"/>
      <c r="L8" s="9" t="s">
        <v>87</v>
      </c>
      <c r="M8" s="7">
        <f>'Прайс-лист'!N1684</f>
        <v>267.87180071126164</v>
      </c>
    </row>
    <row r="9" spans="1:13" ht="7.5" customHeight="1" thickTop="1">
      <c r="B9" s="6"/>
      <c r="C9" s="6"/>
      <c r="D9" s="6"/>
      <c r="E9" s="6"/>
      <c r="F9" s="6"/>
      <c r="G9" s="309"/>
      <c r="H9" s="6"/>
      <c r="I9" s="6"/>
      <c r="J9" s="309"/>
      <c r="K9" s="6"/>
      <c r="L9" s="6"/>
      <c r="M9" s="6"/>
    </row>
    <row r="10" spans="1:13" ht="7.5" customHeight="1" thickBot="1">
      <c r="G10" s="310"/>
      <c r="J10" s="310"/>
    </row>
    <row r="11" spans="1:13" ht="18.75" customHeight="1" thickTop="1" thickBot="1">
      <c r="B11" s="16" t="s">
        <v>2820</v>
      </c>
      <c r="C11" s="9" t="s">
        <v>947</v>
      </c>
      <c r="D11" s="10"/>
      <c r="E11" s="11" t="s">
        <v>385</v>
      </c>
      <c r="F11" s="12"/>
      <c r="G11" s="516" t="s">
        <v>4077</v>
      </c>
      <c r="H11" s="444">
        <v>12</v>
      </c>
      <c r="I11" s="444">
        <v>60</v>
      </c>
      <c r="J11" s="516">
        <v>100</v>
      </c>
      <c r="K11" s="444" t="s">
        <v>3573</v>
      </c>
      <c r="L11" s="9" t="s">
        <v>87</v>
      </c>
      <c r="M11" s="7">
        <f>'Прайс-лист'!N1685</f>
        <v>112.91612870448772</v>
      </c>
    </row>
    <row r="12" spans="1:13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516"/>
      <c r="K12" s="444"/>
      <c r="L12" s="175"/>
    </row>
    <row r="13" spans="1:13" ht="18.75" customHeight="1" thickTop="1" thickBot="1">
      <c r="B13" s="16" t="s">
        <v>2821</v>
      </c>
      <c r="C13" s="9" t="s">
        <v>949</v>
      </c>
      <c r="D13" s="10"/>
      <c r="E13" s="28" t="s">
        <v>386</v>
      </c>
      <c r="F13" s="14"/>
      <c r="G13" s="516"/>
      <c r="H13" s="444"/>
      <c r="I13" s="444"/>
      <c r="J13" s="516"/>
      <c r="K13" s="444"/>
      <c r="L13" s="9" t="s">
        <v>87</v>
      </c>
      <c r="M13" s="7">
        <f>'Прайс-лист'!N1686</f>
        <v>270.99870889077056</v>
      </c>
    </row>
    <row r="14" spans="1:13" ht="7.5" customHeight="1" thickTop="1">
      <c r="B14" s="6"/>
      <c r="C14" s="6"/>
      <c r="D14" s="6"/>
      <c r="E14" s="6"/>
      <c r="F14" s="6"/>
      <c r="G14" s="309"/>
      <c r="H14" s="6"/>
      <c r="I14" s="6"/>
      <c r="J14" s="309"/>
      <c r="K14" s="6"/>
      <c r="L14" s="6"/>
      <c r="M14" s="6"/>
    </row>
    <row r="15" spans="1:13" ht="7.5" customHeight="1" thickBot="1">
      <c r="G15" s="310"/>
      <c r="J15" s="310"/>
    </row>
    <row r="16" spans="1:13" ht="18.75" customHeight="1" thickTop="1" thickBot="1">
      <c r="B16" s="16" t="s">
        <v>2822</v>
      </c>
      <c r="C16" s="9" t="s">
        <v>950</v>
      </c>
      <c r="D16" s="10"/>
      <c r="E16" s="11" t="s">
        <v>385</v>
      </c>
      <c r="F16" s="12"/>
      <c r="G16" s="516" t="s">
        <v>4076</v>
      </c>
      <c r="H16" s="444">
        <v>12</v>
      </c>
      <c r="I16" s="444">
        <v>60</v>
      </c>
      <c r="J16" s="516">
        <v>150</v>
      </c>
      <c r="K16" s="444" t="s">
        <v>3573</v>
      </c>
      <c r="L16" s="9" t="s">
        <v>87</v>
      </c>
      <c r="M16" s="7">
        <f>'Прайс-лист'!N1687</f>
        <v>123.095952</v>
      </c>
    </row>
    <row r="17" spans="2:13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516"/>
      <c r="K17" s="444"/>
      <c r="L17" s="175"/>
    </row>
    <row r="18" spans="2:13" ht="18.75" customHeight="1" thickTop="1" thickBot="1">
      <c r="B18" s="16" t="s">
        <v>2823</v>
      </c>
      <c r="C18" s="9" t="s">
        <v>951</v>
      </c>
      <c r="D18" s="10"/>
      <c r="E18" s="28" t="s">
        <v>386</v>
      </c>
      <c r="F18" s="14"/>
      <c r="G18" s="516"/>
      <c r="H18" s="444"/>
      <c r="I18" s="444"/>
      <c r="J18" s="516"/>
      <c r="K18" s="444"/>
      <c r="L18" s="9" t="s">
        <v>87</v>
      </c>
      <c r="M18" s="7">
        <f>'Прайс-лист'!N1688</f>
        <v>276.97457785605417</v>
      </c>
    </row>
    <row r="19" spans="2:13" ht="7.5" customHeight="1" thickTop="1">
      <c r="B19" s="6"/>
      <c r="C19" s="6"/>
      <c r="D19" s="6"/>
      <c r="E19" s="6"/>
      <c r="F19" s="6"/>
      <c r="G19" s="309"/>
      <c r="H19" s="6"/>
      <c r="I19" s="6"/>
      <c r="J19" s="309"/>
      <c r="K19" s="6"/>
      <c r="L19" s="6"/>
      <c r="M19" s="6"/>
    </row>
    <row r="20" spans="2:13" ht="7.5" customHeight="1" thickBot="1">
      <c r="G20" s="310"/>
      <c r="J20" s="310"/>
    </row>
    <row r="21" spans="2:13" ht="18.75" customHeight="1" thickTop="1" thickBot="1">
      <c r="B21" s="16" t="s">
        <v>2824</v>
      </c>
      <c r="C21" s="9" t="s">
        <v>952</v>
      </c>
      <c r="D21" s="10"/>
      <c r="E21" s="11" t="s">
        <v>385</v>
      </c>
      <c r="F21" s="12"/>
      <c r="G21" s="516" t="s">
        <v>4077</v>
      </c>
      <c r="H21" s="444">
        <v>12</v>
      </c>
      <c r="I21" s="444">
        <v>60</v>
      </c>
      <c r="J21" s="516">
        <v>150</v>
      </c>
      <c r="K21" s="444" t="s">
        <v>3573</v>
      </c>
      <c r="L21" s="9" t="s">
        <v>87</v>
      </c>
      <c r="M21" s="7">
        <f>'Прайс-лист'!N1689</f>
        <v>132.02501202370871</v>
      </c>
    </row>
    <row r="22" spans="2:13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516"/>
      <c r="K22" s="444"/>
      <c r="L22" s="175"/>
    </row>
    <row r="23" spans="2:13" ht="18.75" customHeight="1" thickTop="1" thickBot="1">
      <c r="B23" s="16" t="s">
        <v>2825</v>
      </c>
      <c r="C23" s="9" t="s">
        <v>953</v>
      </c>
      <c r="D23" s="10"/>
      <c r="E23" s="28" t="s">
        <v>386</v>
      </c>
      <c r="F23" s="14"/>
      <c r="G23" s="516"/>
      <c r="H23" s="444"/>
      <c r="I23" s="444"/>
      <c r="J23" s="516"/>
      <c r="K23" s="444"/>
      <c r="L23" s="9" t="s">
        <v>87</v>
      </c>
      <c r="M23" s="7">
        <f>'Прайс-лист'!N1690</f>
        <v>281.42173615580015</v>
      </c>
    </row>
    <row r="24" spans="2:13" ht="7.5" customHeight="1" thickTop="1">
      <c r="B24" s="6"/>
      <c r="C24" s="6"/>
      <c r="D24" s="6"/>
      <c r="E24" s="6"/>
      <c r="F24" s="6"/>
      <c r="G24" s="309"/>
      <c r="H24" s="6"/>
      <c r="I24" s="6"/>
      <c r="J24" s="309"/>
      <c r="K24" s="6"/>
      <c r="L24" s="6"/>
      <c r="M24" s="6"/>
    </row>
    <row r="25" spans="2:13" ht="7.5" customHeight="1" thickBot="1">
      <c r="G25" s="310"/>
      <c r="J25" s="310"/>
    </row>
    <row r="26" spans="2:13" ht="18.75" customHeight="1" thickTop="1" thickBot="1">
      <c r="B26" s="16" t="s">
        <v>2826</v>
      </c>
      <c r="C26" s="9" t="s">
        <v>954</v>
      </c>
      <c r="D26" s="10"/>
      <c r="E26" s="11" t="s">
        <v>385</v>
      </c>
      <c r="F26" s="12"/>
      <c r="G26" s="516" t="s">
        <v>4076</v>
      </c>
      <c r="H26" s="444">
        <v>12</v>
      </c>
      <c r="I26" s="444">
        <v>60</v>
      </c>
      <c r="J26" s="516">
        <v>200</v>
      </c>
      <c r="K26" s="444" t="s">
        <v>3573</v>
      </c>
      <c r="L26" s="9" t="s">
        <v>87</v>
      </c>
      <c r="M26" s="7">
        <f>'Прайс-лист'!N1691</f>
        <v>145.9223817104149</v>
      </c>
    </row>
    <row r="27" spans="2:13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516"/>
      <c r="K27" s="444"/>
      <c r="L27" s="175"/>
    </row>
    <row r="28" spans="2:13" ht="18.75" customHeight="1" thickTop="1" thickBot="1">
      <c r="B28" s="16" t="s">
        <v>2827</v>
      </c>
      <c r="C28" s="9" t="s">
        <v>955</v>
      </c>
      <c r="D28" s="10"/>
      <c r="E28" s="28" t="s">
        <v>386</v>
      </c>
      <c r="F28" s="14"/>
      <c r="G28" s="516"/>
      <c r="H28" s="444"/>
      <c r="I28" s="444"/>
      <c r="J28" s="516"/>
      <c r="K28" s="444"/>
      <c r="L28" s="9" t="s">
        <v>87</v>
      </c>
      <c r="M28" s="7">
        <f>'Прайс-лист'!N1692</f>
        <v>284.89607857747671</v>
      </c>
    </row>
    <row r="29" spans="2:13" ht="7.5" customHeight="1" thickTop="1">
      <c r="B29" s="19"/>
      <c r="C29" s="6"/>
      <c r="D29" s="21"/>
      <c r="E29" s="6"/>
      <c r="F29" s="23"/>
      <c r="G29" s="309"/>
      <c r="H29" s="20"/>
      <c r="I29" s="20"/>
      <c r="J29" s="308"/>
      <c r="K29" s="6"/>
      <c r="L29" s="20"/>
      <c r="M29" s="24"/>
    </row>
    <row r="30" spans="2:13" ht="7.5" customHeight="1" thickBot="1">
      <c r="B30" s="25"/>
      <c r="D30" s="10"/>
      <c r="F30" s="14"/>
      <c r="G30" s="310"/>
      <c r="H30" s="9"/>
      <c r="I30" s="9"/>
      <c r="J30" s="307"/>
      <c r="L30" s="9"/>
      <c r="M30" s="26"/>
    </row>
    <row r="31" spans="2:13" ht="18.75" customHeight="1" thickTop="1" thickBot="1">
      <c r="B31" s="16" t="s">
        <v>2828</v>
      </c>
      <c r="C31" s="9" t="s">
        <v>956</v>
      </c>
      <c r="D31" s="10"/>
      <c r="E31" s="11" t="s">
        <v>385</v>
      </c>
      <c r="F31" s="12"/>
      <c r="G31" s="516" t="s">
        <v>4077</v>
      </c>
      <c r="H31" s="444">
        <v>12</v>
      </c>
      <c r="I31" s="444">
        <v>60</v>
      </c>
      <c r="J31" s="516">
        <v>200</v>
      </c>
      <c r="K31" s="444" t="s">
        <v>3573</v>
      </c>
      <c r="L31" s="9" t="s">
        <v>87</v>
      </c>
      <c r="M31" s="7">
        <f>'Прайс-лист'!N1693</f>
        <v>159.81975139712105</v>
      </c>
    </row>
    <row r="32" spans="2:13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516"/>
      <c r="K32" s="444"/>
      <c r="L32" s="175"/>
    </row>
    <row r="33" spans="2:13" ht="18.75" customHeight="1" thickTop="1" thickBot="1">
      <c r="B33" s="16" t="s">
        <v>2829</v>
      </c>
      <c r="C33" s="9" t="s">
        <v>957</v>
      </c>
      <c r="D33" s="10"/>
      <c r="E33" s="28" t="s">
        <v>386</v>
      </c>
      <c r="F33" s="14"/>
      <c r="G33" s="516"/>
      <c r="H33" s="444"/>
      <c r="I33" s="444"/>
      <c r="J33" s="516"/>
      <c r="K33" s="444"/>
      <c r="L33" s="9" t="s">
        <v>87</v>
      </c>
      <c r="M33" s="7">
        <f>'Прайс-лист'!N1694</f>
        <v>290.10759220999148</v>
      </c>
    </row>
    <row r="34" spans="2:13" ht="7.5" customHeight="1" thickTop="1">
      <c r="B34" s="19"/>
      <c r="C34" s="20"/>
      <c r="D34" s="21"/>
      <c r="E34" s="22"/>
      <c r="F34" s="23"/>
      <c r="G34" s="309"/>
      <c r="H34" s="20"/>
      <c r="I34" s="20"/>
      <c r="J34" s="308"/>
      <c r="K34" s="20"/>
      <c r="L34" s="20"/>
      <c r="M34" s="24"/>
    </row>
    <row r="35" spans="2:13" ht="7.5" customHeight="1" thickBot="1">
      <c r="B35" s="25"/>
      <c r="C35" s="9"/>
      <c r="D35" s="10"/>
      <c r="E35" s="14"/>
      <c r="F35" s="14"/>
      <c r="G35" s="310"/>
      <c r="H35" s="9"/>
      <c r="I35" s="9"/>
      <c r="J35" s="307"/>
      <c r="K35" s="9"/>
      <c r="L35" s="9"/>
      <c r="M35" s="26"/>
    </row>
    <row r="36" spans="2:13" ht="18.75" customHeight="1" thickTop="1" thickBot="1">
      <c r="B36" s="16" t="s">
        <v>2830</v>
      </c>
      <c r="C36" s="9" t="s">
        <v>958</v>
      </c>
      <c r="D36" s="10"/>
      <c r="E36" s="11" t="s">
        <v>385</v>
      </c>
      <c r="F36" s="12"/>
      <c r="G36" s="516" t="s">
        <v>4076</v>
      </c>
      <c r="H36" s="444">
        <v>12</v>
      </c>
      <c r="I36" s="444">
        <v>60</v>
      </c>
      <c r="J36" s="516">
        <v>250</v>
      </c>
      <c r="K36" s="444" t="s">
        <v>3573</v>
      </c>
      <c r="L36" s="9" t="s">
        <v>87</v>
      </c>
      <c r="M36" s="7">
        <f>'Прайс-лист'!N1695</f>
        <v>166.76843624047416</v>
      </c>
    </row>
    <row r="37" spans="2:13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516"/>
      <c r="K37" s="444"/>
      <c r="L37" s="175"/>
    </row>
    <row r="38" spans="2:13" ht="18.75" customHeight="1" thickTop="1" thickBot="1">
      <c r="B38" s="16" t="s">
        <v>2831</v>
      </c>
      <c r="C38" s="9" t="s">
        <v>959</v>
      </c>
      <c r="D38" s="10"/>
      <c r="E38" s="28" t="s">
        <v>386</v>
      </c>
      <c r="F38" s="14"/>
      <c r="G38" s="516"/>
      <c r="H38" s="444"/>
      <c r="I38" s="444"/>
      <c r="J38" s="516"/>
      <c r="K38" s="444"/>
      <c r="L38" s="9" t="s">
        <v>87</v>
      </c>
      <c r="M38" s="7">
        <f>'Прайс-лист'!N1696</f>
        <v>293.58193463166805</v>
      </c>
    </row>
    <row r="39" spans="2:13" ht="7.5" customHeight="1" thickTop="1">
      <c r="B39" s="19"/>
      <c r="C39" s="6"/>
      <c r="D39" s="21"/>
      <c r="E39" s="6"/>
      <c r="F39" s="23"/>
      <c r="G39" s="309"/>
      <c r="H39" s="20"/>
      <c r="I39" s="20"/>
      <c r="J39" s="308"/>
      <c r="K39" s="6"/>
      <c r="L39" s="20"/>
      <c r="M39" s="24"/>
    </row>
    <row r="40" spans="2:13" ht="7.5" customHeight="1" thickBot="1">
      <c r="B40" s="25"/>
      <c r="D40" s="10"/>
      <c r="F40" s="14"/>
      <c r="G40" s="310"/>
      <c r="H40" s="9"/>
      <c r="I40" s="9"/>
      <c r="J40" s="307"/>
      <c r="L40" s="9"/>
      <c r="M40" s="26"/>
    </row>
    <row r="41" spans="2:13" ht="18.75" customHeight="1" thickTop="1" thickBot="1">
      <c r="B41" s="16" t="s">
        <v>2832</v>
      </c>
      <c r="C41" s="9" t="s">
        <v>960</v>
      </c>
      <c r="D41" s="10"/>
      <c r="E41" s="11" t="s">
        <v>385</v>
      </c>
      <c r="F41" s="12"/>
      <c r="G41" s="516" t="s">
        <v>4077</v>
      </c>
      <c r="H41" s="444">
        <v>12</v>
      </c>
      <c r="I41" s="444">
        <v>60</v>
      </c>
      <c r="J41" s="516">
        <v>250</v>
      </c>
      <c r="K41" s="444" t="s">
        <v>3573</v>
      </c>
      <c r="L41" s="9" t="s">
        <v>87</v>
      </c>
      <c r="M41" s="7">
        <f>'Прайс-лист'!N1697</f>
        <v>170.2427786621507</v>
      </c>
    </row>
    <row r="42" spans="2:13" ht="3.75" customHeight="1" thickTop="1" thickBot="1">
      <c r="B42" s="18"/>
      <c r="C42" s="9"/>
      <c r="D42" s="10"/>
      <c r="E42" s="13"/>
      <c r="F42" s="13"/>
      <c r="G42" s="516"/>
      <c r="H42" s="444"/>
      <c r="I42" s="444"/>
      <c r="J42" s="516"/>
      <c r="K42" s="444"/>
      <c r="L42" s="175"/>
    </row>
    <row r="43" spans="2:13" ht="18.75" customHeight="1" thickTop="1" thickBot="1">
      <c r="B43" s="16" t="s">
        <v>2833</v>
      </c>
      <c r="C43" s="9" t="s">
        <v>961</v>
      </c>
      <c r="D43" s="10"/>
      <c r="E43" s="28" t="s">
        <v>386</v>
      </c>
      <c r="F43" s="14"/>
      <c r="G43" s="516"/>
      <c r="H43" s="444"/>
      <c r="I43" s="444"/>
      <c r="J43" s="516"/>
      <c r="K43" s="444"/>
      <c r="L43" s="9" t="s">
        <v>87</v>
      </c>
      <c r="M43" s="7">
        <f>'Прайс-лист'!N1698</f>
        <v>302.26779068585938</v>
      </c>
    </row>
    <row r="44" spans="2:13" ht="7.5" customHeight="1" thickTop="1"/>
    <row r="45" spans="2:13" ht="37.5" customHeight="1">
      <c r="B45" s="500" t="s">
        <v>18</v>
      </c>
      <c r="C45" s="501"/>
      <c r="D45" s="501"/>
      <c r="E45" s="501"/>
      <c r="F45" s="501"/>
      <c r="G45" s="502"/>
    </row>
    <row r="46" spans="2:13" ht="7.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 ht="18.75" customHeight="1">
      <c r="B47" s="437"/>
      <c r="C47" s="437"/>
      <c r="D47" s="437"/>
      <c r="E47" s="437"/>
      <c r="F47" s="437"/>
      <c r="G47" s="437"/>
      <c r="H47" s="437"/>
      <c r="I47" s="437"/>
      <c r="J47" s="437"/>
      <c r="K47" s="437"/>
      <c r="L47" s="437"/>
      <c r="M47" s="437"/>
    </row>
    <row r="48" spans="2:13" ht="18.75" customHeight="1" thickBot="1">
      <c r="B48" s="437"/>
      <c r="C48" s="437"/>
      <c r="D48" s="437"/>
      <c r="E48" s="437"/>
      <c r="F48" s="437"/>
      <c r="G48" s="437"/>
      <c r="H48" s="437"/>
      <c r="I48" s="437"/>
      <c r="J48" s="437"/>
      <c r="K48" s="437"/>
      <c r="L48" s="437"/>
      <c r="M48" s="437"/>
    </row>
    <row r="49" spans="5:8" ht="18.75" customHeight="1" thickTop="1" thickBot="1">
      <c r="E49" s="11" t="s">
        <v>385</v>
      </c>
      <c r="F49" s="436" t="s">
        <v>38</v>
      </c>
      <c r="G49" s="437"/>
      <c r="H49" s="437"/>
    </row>
    <row r="50" spans="5:8" ht="18.75" customHeight="1" thickTop="1" thickBot="1">
      <c r="E50" s="28" t="s">
        <v>386</v>
      </c>
      <c r="F50" s="436" t="s">
        <v>40</v>
      </c>
      <c r="G50" s="437"/>
      <c r="H50" s="437"/>
    </row>
    <row r="51" spans="5:8" ht="7.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  <row r="68" ht="18.75" customHeight="1"/>
  </sheetData>
  <mergeCells count="46">
    <mergeCell ref="B45:G45"/>
    <mergeCell ref="B47:M47"/>
    <mergeCell ref="B48:M48"/>
    <mergeCell ref="F49:H49"/>
    <mergeCell ref="F50:H50"/>
    <mergeCell ref="G41:G43"/>
    <mergeCell ref="H41:H43"/>
    <mergeCell ref="I41:I43"/>
    <mergeCell ref="J41:J43"/>
    <mergeCell ref="G31:G33"/>
    <mergeCell ref="H31:H33"/>
    <mergeCell ref="I31:I33"/>
    <mergeCell ref="J31:J33"/>
    <mergeCell ref="G36:G38"/>
    <mergeCell ref="H36:H38"/>
    <mergeCell ref="I36:I38"/>
    <mergeCell ref="J36:J38"/>
    <mergeCell ref="G21:G23"/>
    <mergeCell ref="H21:H23"/>
    <mergeCell ref="I21:I23"/>
    <mergeCell ref="J21:J23"/>
    <mergeCell ref="G26:G28"/>
    <mergeCell ref="H26:H28"/>
    <mergeCell ref="I26:I28"/>
    <mergeCell ref="J26:J28"/>
    <mergeCell ref="G16:G18"/>
    <mergeCell ref="H16:H18"/>
    <mergeCell ref="I16:I18"/>
    <mergeCell ref="J16:J18"/>
    <mergeCell ref="B2:M2"/>
    <mergeCell ref="G11:G13"/>
    <mergeCell ref="H11:H13"/>
    <mergeCell ref="I11:I13"/>
    <mergeCell ref="J11:J13"/>
    <mergeCell ref="G6:G8"/>
    <mergeCell ref="H6:H8"/>
    <mergeCell ref="I6:I8"/>
    <mergeCell ref="J6:J8"/>
    <mergeCell ref="K6:K8"/>
    <mergeCell ref="K11:K13"/>
    <mergeCell ref="K16:K18"/>
    <mergeCell ref="K21:K23"/>
    <mergeCell ref="K26:K28"/>
    <mergeCell ref="K31:K33"/>
    <mergeCell ref="K36:K38"/>
    <mergeCell ref="K41:K43"/>
  </mergeCells>
  <hyperlinks>
    <hyperlink ref="A4" location="'Прайс-лист'!R1690C2" display="ПРАЙС" xr:uid="{00000000-0004-0000-6900-000000000000}"/>
    <hyperlink ref="A3" location="Б!R21C2" display="КАТАЛОГ" xr:uid="{00000000-0004-0000-6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theme="5" tint="0.39997558519241921"/>
  </sheetPr>
  <dimension ref="A1:O57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7" t="s">
        <v>2850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3590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2835</v>
      </c>
      <c r="C6" s="9" t="s">
        <v>2839</v>
      </c>
      <c r="D6" s="10"/>
      <c r="E6" s="11" t="s">
        <v>385</v>
      </c>
      <c r="F6" s="12"/>
      <c r="G6" s="444">
        <v>38</v>
      </c>
      <c r="H6" s="444">
        <v>25</v>
      </c>
      <c r="I6" s="516" t="s">
        <v>3599</v>
      </c>
      <c r="J6" s="444">
        <v>16</v>
      </c>
      <c r="K6" s="444" t="s">
        <v>3585</v>
      </c>
      <c r="L6" s="9" t="s">
        <v>87</v>
      </c>
      <c r="M6" s="7">
        <f>'Прайс-лист'!N1709</f>
        <v>97.281587806943278</v>
      </c>
    </row>
    <row r="7" spans="1:13" ht="3.75" customHeight="1" thickTop="1" thickBot="1">
      <c r="C7" s="9"/>
      <c r="D7" s="10"/>
      <c r="E7" s="13"/>
      <c r="F7" s="13"/>
      <c r="G7" s="444"/>
      <c r="H7" s="444"/>
      <c r="I7" s="516"/>
      <c r="J7" s="444"/>
      <c r="K7" s="444"/>
      <c r="L7" s="9"/>
    </row>
    <row r="8" spans="1:13" ht="18.75" customHeight="1" thickTop="1" thickBot="1">
      <c r="B8" s="16" t="s">
        <v>2836</v>
      </c>
      <c r="C8" s="9" t="s">
        <v>971</v>
      </c>
      <c r="D8" s="10"/>
      <c r="E8" s="27" t="s">
        <v>11</v>
      </c>
      <c r="F8" s="14"/>
      <c r="G8" s="444"/>
      <c r="H8" s="444"/>
      <c r="I8" s="516"/>
      <c r="J8" s="444"/>
      <c r="K8" s="444"/>
      <c r="L8" s="9" t="s">
        <v>87</v>
      </c>
      <c r="M8" s="7">
        <f>'Прайс-лист'!N1710</f>
        <v>425.60694665537676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516"/>
      <c r="J9" s="444"/>
      <c r="K9" s="444"/>
      <c r="L9" s="9"/>
    </row>
    <row r="10" spans="1:13" ht="18.75" customHeight="1" thickTop="1" thickBot="1">
      <c r="B10" s="16" t="s">
        <v>2837</v>
      </c>
      <c r="C10" s="9" t="s">
        <v>973</v>
      </c>
      <c r="D10" s="10"/>
      <c r="E10" s="249" t="s">
        <v>649</v>
      </c>
      <c r="F10" s="12"/>
      <c r="G10" s="444"/>
      <c r="H10" s="444"/>
      <c r="I10" s="516"/>
      <c r="J10" s="444"/>
      <c r="K10" s="444"/>
      <c r="L10" s="9" t="s">
        <v>87</v>
      </c>
      <c r="M10" s="7">
        <f>'Прайс-лист'!N1711</f>
        <v>378.70332396274341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516"/>
      <c r="J11" s="444"/>
      <c r="K11" s="444"/>
      <c r="L11" s="9"/>
    </row>
    <row r="12" spans="1:13" ht="18.75" customHeight="1" thickTop="1" thickBot="1">
      <c r="B12" s="16" t="s">
        <v>2838</v>
      </c>
      <c r="C12" s="9" t="s">
        <v>972</v>
      </c>
      <c r="D12" s="10"/>
      <c r="E12" s="250" t="s">
        <v>650</v>
      </c>
      <c r="F12" s="12"/>
      <c r="G12" s="444"/>
      <c r="H12" s="444"/>
      <c r="I12" s="516"/>
      <c r="J12" s="444"/>
      <c r="K12" s="444"/>
      <c r="L12" s="9" t="s">
        <v>87</v>
      </c>
      <c r="M12" s="7">
        <f>'Прайс-лист'!N1712</f>
        <v>222.3579149872989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</row>
    <row r="14" spans="1:13" ht="7.5" customHeight="1" thickBot="1">
      <c r="I14" s="310"/>
    </row>
    <row r="15" spans="1:13" ht="18.75" customHeight="1" thickTop="1" thickBot="1">
      <c r="B15" s="8" t="s">
        <v>2840</v>
      </c>
      <c r="C15" s="9" t="s">
        <v>2848</v>
      </c>
      <c r="D15" s="10"/>
      <c r="E15" s="11" t="s">
        <v>385</v>
      </c>
      <c r="F15" s="12"/>
      <c r="G15" s="444">
        <v>38</v>
      </c>
      <c r="H15" s="444">
        <v>25</v>
      </c>
      <c r="I15" s="516" t="s">
        <v>3600</v>
      </c>
      <c r="J15" s="444">
        <v>16</v>
      </c>
      <c r="K15" s="444" t="s">
        <v>3585</v>
      </c>
      <c r="L15" s="9">
        <v>0.126</v>
      </c>
      <c r="M15" s="7">
        <f>'Прайс-лист'!N1713</f>
        <v>147.65955292125318</v>
      </c>
    </row>
    <row r="16" spans="1:13" ht="3.75" customHeight="1" thickTop="1" thickBot="1">
      <c r="C16" s="9"/>
      <c r="D16" s="10"/>
      <c r="E16" s="13"/>
      <c r="F16" s="13"/>
      <c r="G16" s="444"/>
      <c r="H16" s="444"/>
      <c r="I16" s="516"/>
      <c r="J16" s="444"/>
      <c r="K16" s="444"/>
      <c r="L16" s="9"/>
    </row>
    <row r="17" spans="2:13" ht="18.75" customHeight="1" thickTop="1" thickBot="1">
      <c r="B17" s="16" t="s">
        <v>2841</v>
      </c>
      <c r="C17" s="9" t="s">
        <v>977</v>
      </c>
      <c r="D17" s="10"/>
      <c r="E17" s="27" t="s">
        <v>11</v>
      </c>
      <c r="F17" s="14"/>
      <c r="G17" s="444"/>
      <c r="H17" s="444"/>
      <c r="I17" s="516"/>
      <c r="J17" s="444"/>
      <c r="K17" s="444"/>
      <c r="L17" s="9" t="s">
        <v>87</v>
      </c>
      <c r="M17" s="7">
        <f>'Прайс-лист'!N1714</f>
        <v>496.83096629974597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516"/>
      <c r="J18" s="444"/>
      <c r="K18" s="444"/>
      <c r="L18" s="9"/>
    </row>
    <row r="19" spans="2:13" ht="18.75" customHeight="1" thickTop="1" thickBot="1">
      <c r="B19" s="16" t="s">
        <v>2842</v>
      </c>
      <c r="C19" s="9" t="s">
        <v>978</v>
      </c>
      <c r="D19" s="10"/>
      <c r="E19" s="249" t="s">
        <v>649</v>
      </c>
      <c r="F19" s="12"/>
      <c r="G19" s="444"/>
      <c r="H19" s="444"/>
      <c r="I19" s="516"/>
      <c r="J19" s="444"/>
      <c r="K19" s="444"/>
      <c r="L19" s="9" t="s">
        <v>87</v>
      </c>
      <c r="M19" s="7">
        <f>'Прайс-лист'!N1715</f>
        <v>418.65826181202374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516"/>
      <c r="J20" s="444"/>
      <c r="K20" s="444"/>
      <c r="L20" s="9"/>
    </row>
    <row r="21" spans="2:13" ht="18.75" customHeight="1" thickTop="1" thickBot="1">
      <c r="B21" s="16" t="s">
        <v>2843</v>
      </c>
      <c r="C21" s="9" t="s">
        <v>979</v>
      </c>
      <c r="D21" s="10"/>
      <c r="E21" s="250" t="s">
        <v>650</v>
      </c>
      <c r="F21" s="12"/>
      <c r="G21" s="444"/>
      <c r="H21" s="444"/>
      <c r="I21" s="516"/>
      <c r="J21" s="444"/>
      <c r="K21" s="444"/>
      <c r="L21" s="9" t="s">
        <v>87</v>
      </c>
      <c r="M21" s="7">
        <f>'Прайс-лист'!N1716</f>
        <v>258.8385104149026</v>
      </c>
    </row>
    <row r="22" spans="2:13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  <c r="L22" s="6"/>
      <c r="M22" s="6"/>
    </row>
    <row r="23" spans="2:13" ht="7.5" customHeight="1" thickBot="1">
      <c r="I23" s="310"/>
    </row>
    <row r="24" spans="2:13" ht="18.75" customHeight="1" thickTop="1" thickBot="1">
      <c r="B24" s="8" t="s">
        <v>2844</v>
      </c>
      <c r="C24" s="9" t="s">
        <v>2849</v>
      </c>
      <c r="D24" s="10"/>
      <c r="E24" s="11" t="s">
        <v>385</v>
      </c>
      <c r="F24" s="12"/>
      <c r="G24" s="444">
        <v>38</v>
      </c>
      <c r="H24" s="444">
        <v>25</v>
      </c>
      <c r="I24" s="516" t="s">
        <v>3601</v>
      </c>
      <c r="J24" s="444">
        <v>16</v>
      </c>
      <c r="K24" s="444" t="s">
        <v>3585</v>
      </c>
      <c r="L24" s="9" t="s">
        <v>87</v>
      </c>
      <c r="M24" s="7">
        <f>'Прайс-лист'!N1717</f>
        <v>180.66580592718032</v>
      </c>
    </row>
    <row r="25" spans="2:13" ht="3.75" customHeight="1" thickTop="1" thickBot="1">
      <c r="C25" s="9"/>
      <c r="D25" s="10"/>
      <c r="E25" s="13"/>
      <c r="F25" s="13"/>
      <c r="G25" s="444"/>
      <c r="H25" s="444"/>
      <c r="I25" s="516"/>
      <c r="J25" s="444"/>
      <c r="K25" s="444"/>
      <c r="L25" s="9"/>
    </row>
    <row r="26" spans="2:13" ht="18.75" customHeight="1" thickTop="1" thickBot="1">
      <c r="B26" s="16" t="s">
        <v>2845</v>
      </c>
      <c r="C26" s="9" t="s">
        <v>981</v>
      </c>
      <c r="D26" s="10"/>
      <c r="E26" s="27" t="s">
        <v>11</v>
      </c>
      <c r="F26" s="14"/>
      <c r="G26" s="444"/>
      <c r="H26" s="444"/>
      <c r="I26" s="516"/>
      <c r="J26" s="444"/>
      <c r="K26" s="444"/>
      <c r="L26" s="9" t="s">
        <v>87</v>
      </c>
      <c r="M26" s="7">
        <f>'Прайс-лист'!N1718</f>
        <v>555.89478746824716</v>
      </c>
    </row>
    <row r="27" spans="2:13" ht="3.75" customHeight="1" thickTop="1" thickBot="1">
      <c r="B27" s="17"/>
      <c r="C27" s="9"/>
      <c r="D27" s="10"/>
      <c r="E27" s="15"/>
      <c r="F27" s="14"/>
      <c r="G27" s="444"/>
      <c r="H27" s="444"/>
      <c r="I27" s="516"/>
      <c r="J27" s="444"/>
      <c r="K27" s="444"/>
      <c r="L27" s="9"/>
    </row>
    <row r="28" spans="2:13" ht="18.75" customHeight="1" thickTop="1" thickBot="1">
      <c r="B28" s="16" t="s">
        <v>2846</v>
      </c>
      <c r="C28" s="9" t="s">
        <v>982</v>
      </c>
      <c r="D28" s="10"/>
      <c r="E28" s="249" t="s">
        <v>649</v>
      </c>
      <c r="F28" s="12"/>
      <c r="G28" s="444"/>
      <c r="H28" s="444"/>
      <c r="I28" s="516"/>
      <c r="J28" s="444"/>
      <c r="K28" s="444"/>
      <c r="L28" s="9" t="s">
        <v>87</v>
      </c>
      <c r="M28" s="7">
        <f>'Прайс-лист'!N1719</f>
        <v>486.40793903471626</v>
      </c>
    </row>
    <row r="29" spans="2:13" ht="3.75" customHeight="1" thickTop="1" thickBot="1">
      <c r="B29" s="17"/>
      <c r="C29" s="9"/>
      <c r="D29" s="10"/>
      <c r="E29" s="15"/>
      <c r="F29" s="14"/>
      <c r="G29" s="444"/>
      <c r="H29" s="444"/>
      <c r="I29" s="516"/>
      <c r="J29" s="444"/>
      <c r="K29" s="444"/>
      <c r="L29" s="9"/>
    </row>
    <row r="30" spans="2:13" ht="18.75" customHeight="1" thickTop="1" thickBot="1">
      <c r="B30" s="16" t="s">
        <v>2847</v>
      </c>
      <c r="C30" s="9" t="s">
        <v>983</v>
      </c>
      <c r="D30" s="10"/>
      <c r="E30" s="250" t="s">
        <v>650</v>
      </c>
      <c r="F30" s="12"/>
      <c r="G30" s="444"/>
      <c r="H30" s="444"/>
      <c r="I30" s="516"/>
      <c r="J30" s="444"/>
      <c r="K30" s="444"/>
      <c r="L30" s="9" t="s">
        <v>87</v>
      </c>
      <c r="M30" s="7">
        <f>'Прайс-лист'!N1720</f>
        <v>279.68456494496189</v>
      </c>
    </row>
    <row r="31" spans="2:13" ht="7.5" customHeight="1" thickTop="1"/>
    <row r="32" spans="2:13" ht="37.5" customHeight="1">
      <c r="B32" s="500" t="s">
        <v>18</v>
      </c>
      <c r="C32" s="501"/>
      <c r="D32" s="501"/>
      <c r="E32" s="501"/>
      <c r="F32" s="501"/>
      <c r="G32" s="502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</row>
    <row r="35" spans="2:13" ht="18.75" customHeight="1"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</row>
    <row r="36" spans="2:13" ht="18.75" customHeight="1" thickBot="1"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2:13" ht="18.75" customHeight="1" thickTop="1" thickBot="1">
      <c r="E37" s="11" t="s">
        <v>385</v>
      </c>
      <c r="F37" s="436" t="s">
        <v>38</v>
      </c>
      <c r="G37" s="437"/>
      <c r="H37" s="437"/>
      <c r="I37" s="437"/>
      <c r="J37" s="437"/>
      <c r="K37" s="437"/>
      <c r="L37" s="437"/>
      <c r="M37" s="437"/>
    </row>
    <row r="38" spans="2:13" ht="18.75" customHeight="1" thickTop="1" thickBot="1">
      <c r="E38" s="27" t="s">
        <v>11</v>
      </c>
      <c r="F38" s="436" t="s">
        <v>39</v>
      </c>
      <c r="G38" s="437"/>
      <c r="H38" s="437"/>
      <c r="I38" s="437"/>
      <c r="J38" s="437"/>
      <c r="K38" s="437"/>
      <c r="L38" s="437"/>
      <c r="M38" s="437"/>
    </row>
    <row r="39" spans="2:13" ht="18.75" customHeight="1" thickTop="1" thickBot="1">
      <c r="E39" s="249" t="s">
        <v>649</v>
      </c>
      <c r="F39" s="436" t="s">
        <v>2594</v>
      </c>
      <c r="G39" s="437"/>
      <c r="H39" s="437"/>
      <c r="I39" s="437"/>
      <c r="J39" s="437"/>
      <c r="K39" s="437"/>
      <c r="L39" s="437"/>
      <c r="M39" s="437"/>
    </row>
    <row r="40" spans="2:13" ht="18.75" customHeight="1" thickTop="1" thickBot="1">
      <c r="E40" s="250" t="s">
        <v>650</v>
      </c>
      <c r="F40" s="436" t="s">
        <v>2595</v>
      </c>
      <c r="G40" s="437"/>
      <c r="H40" s="437"/>
      <c r="I40" s="437"/>
      <c r="J40" s="437"/>
      <c r="K40" s="437"/>
      <c r="L40" s="437"/>
      <c r="M40" s="437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F38:M38"/>
    <mergeCell ref="F39:M39"/>
    <mergeCell ref="F40:M40"/>
    <mergeCell ref="B32:G32"/>
    <mergeCell ref="B34:M34"/>
    <mergeCell ref="B35:M35"/>
    <mergeCell ref="B36:M36"/>
    <mergeCell ref="F37:M37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M2"/>
    <mergeCell ref="G6:G12"/>
    <mergeCell ref="H6:H12"/>
    <mergeCell ref="I6:I12"/>
    <mergeCell ref="J6:J12"/>
    <mergeCell ref="K6:K12"/>
  </mergeCells>
  <hyperlinks>
    <hyperlink ref="A4" location="'Прайс-лист'!R1714C2" display="ПРАЙС" xr:uid="{00000000-0004-0000-6A00-000000000000}"/>
    <hyperlink ref="A3" location="Б!R21C3" display="КАТАЛОГ" xr:uid="{00000000-0004-0000-6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tabColor theme="5" tint="0.39997558519241921"/>
  </sheetPr>
  <dimension ref="A1:P36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83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7" t="s">
        <v>2855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3488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2851</v>
      </c>
      <c r="C6" s="9" t="s">
        <v>2854</v>
      </c>
      <c r="D6" s="10"/>
      <c r="E6" s="11" t="s">
        <v>385</v>
      </c>
      <c r="F6" s="12"/>
      <c r="G6" s="444">
        <v>60</v>
      </c>
      <c r="H6" s="444">
        <v>20</v>
      </c>
      <c r="I6" s="444">
        <v>16</v>
      </c>
      <c r="J6" s="444">
        <v>22</v>
      </c>
      <c r="K6" s="444" t="s">
        <v>2610</v>
      </c>
      <c r="L6" s="444" t="s">
        <v>67</v>
      </c>
      <c r="M6" s="9">
        <v>7.6999999999999999E-2</v>
      </c>
      <c r="N6" s="7">
        <f>'Прайс-лист'!N1731</f>
        <v>65.982992989291134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2852</v>
      </c>
      <c r="C8" s="9" t="s">
        <v>986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'Прайс-лист'!N1732</f>
        <v>284.89607857747671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2853</v>
      </c>
      <c r="C10" s="9" t="s">
        <v>987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'Прайс-лист'!N1733</f>
        <v>246.67831193903467</v>
      </c>
    </row>
    <row r="11" spans="1:14" ht="7.5" customHeight="1" thickTop="1"/>
    <row r="12" spans="1:14" ht="37.5" customHeight="1">
      <c r="B12" s="500" t="s">
        <v>18</v>
      </c>
      <c r="C12" s="501"/>
      <c r="D12" s="501"/>
      <c r="E12" s="501"/>
      <c r="F12" s="501"/>
      <c r="G12" s="502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</row>
    <row r="15" spans="1:14" ht="18.75" customHeight="1"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437"/>
    </row>
    <row r="16" spans="1:14" ht="18.75" customHeight="1" thickBot="1"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</row>
    <row r="17" spans="5:14" ht="18.75" customHeight="1" thickTop="1" thickBot="1">
      <c r="E17" s="11" t="s">
        <v>385</v>
      </c>
      <c r="F17" s="436" t="s">
        <v>38</v>
      </c>
      <c r="G17" s="437"/>
      <c r="H17" s="437"/>
      <c r="I17" s="437"/>
      <c r="J17" s="437"/>
      <c r="K17" s="437"/>
      <c r="L17" s="437"/>
      <c r="M17" s="437"/>
      <c r="N17" s="437"/>
    </row>
    <row r="18" spans="5:14" ht="18.75" customHeight="1" thickTop="1" thickBot="1">
      <c r="E18" s="27" t="s">
        <v>11</v>
      </c>
      <c r="F18" s="436" t="s">
        <v>39</v>
      </c>
      <c r="G18" s="437"/>
      <c r="H18" s="437"/>
      <c r="I18" s="437"/>
      <c r="J18" s="437"/>
      <c r="K18" s="437"/>
      <c r="L18" s="437"/>
      <c r="M18" s="437"/>
      <c r="N18" s="437"/>
    </row>
    <row r="19" spans="5:14" ht="18.75" customHeight="1" thickTop="1" thickBot="1">
      <c r="E19" s="28" t="s">
        <v>386</v>
      </c>
      <c r="F19" s="436" t="s">
        <v>40</v>
      </c>
      <c r="G19" s="437"/>
      <c r="H19" s="437"/>
      <c r="I19" s="437"/>
      <c r="J19" s="437"/>
      <c r="K19" s="437"/>
      <c r="L19" s="437"/>
      <c r="M19" s="437"/>
      <c r="N19" s="437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F18:N18"/>
    <mergeCell ref="F19:N19"/>
    <mergeCell ref="B2:N2"/>
    <mergeCell ref="G6:G10"/>
    <mergeCell ref="H6:H10"/>
    <mergeCell ref="I6:I10"/>
    <mergeCell ref="J6:J10"/>
    <mergeCell ref="L6:L10"/>
    <mergeCell ref="K6:K10"/>
    <mergeCell ref="B12:G12"/>
    <mergeCell ref="B14:N14"/>
    <mergeCell ref="B15:N15"/>
    <mergeCell ref="B16:N16"/>
    <mergeCell ref="F17:N17"/>
  </mergeCells>
  <hyperlinks>
    <hyperlink ref="A4" location="'Прайс-лист'!R1732C2" display="ПРАЙС" xr:uid="{00000000-0004-0000-6B00-000000000000}"/>
    <hyperlink ref="A3" location="Б!R21C4" display="КАТАЛОГ" xr:uid="{00000000-0004-0000-6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5" t="s">
        <v>2859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2856</v>
      </c>
      <c r="C6" s="9" t="s">
        <v>2858</v>
      </c>
      <c r="D6" s="10"/>
      <c r="E6" s="11" t="s">
        <v>385</v>
      </c>
      <c r="F6" s="12"/>
      <c r="G6" s="444">
        <v>57</v>
      </c>
      <c r="H6" s="444">
        <v>24</v>
      </c>
      <c r="I6" s="444" t="s">
        <v>4028</v>
      </c>
      <c r="J6" s="444">
        <v>52</v>
      </c>
      <c r="K6" s="444" t="s">
        <v>3660</v>
      </c>
      <c r="L6" s="9" t="s">
        <v>87</v>
      </c>
      <c r="M6" s="7">
        <f>'Прайс-лист'!N1744</f>
        <v>0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2857</v>
      </c>
      <c r="C8" s="9" t="s">
        <v>990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'Прайс-лист'!N1745</f>
        <v>0</v>
      </c>
    </row>
    <row r="9" spans="1:13" ht="7.5" customHeight="1" thickTop="1"/>
    <row r="10" spans="1:13" ht="37.5" customHeight="1">
      <c r="B10" s="478" t="s">
        <v>18</v>
      </c>
      <c r="C10" s="479"/>
      <c r="D10" s="479"/>
      <c r="E10" s="479"/>
      <c r="F10" s="479"/>
      <c r="G10" s="480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11" t="s">
        <v>385</v>
      </c>
      <c r="F15" s="436" t="s">
        <v>38</v>
      </c>
      <c r="G15" s="437"/>
      <c r="H15" s="437"/>
      <c r="I15" s="437"/>
      <c r="J15" s="437"/>
      <c r="K15" s="437"/>
      <c r="L15" s="437"/>
      <c r="M15" s="437"/>
    </row>
    <row r="16" spans="1:13" ht="18.75" customHeight="1" thickTop="1" thickBot="1">
      <c r="E16" s="28" t="s">
        <v>386</v>
      </c>
      <c r="F16" s="436" t="s">
        <v>40</v>
      </c>
      <c r="G16" s="437"/>
      <c r="H16" s="437"/>
      <c r="I16" s="437"/>
      <c r="J16" s="437"/>
      <c r="K16" s="437"/>
      <c r="L16" s="437"/>
      <c r="M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2">
    <mergeCell ref="F16:M16"/>
    <mergeCell ref="B10:G10"/>
    <mergeCell ref="B12:M12"/>
    <mergeCell ref="B13:M13"/>
    <mergeCell ref="B14:M14"/>
    <mergeCell ref="F15:M15"/>
    <mergeCell ref="B2:M2"/>
    <mergeCell ref="G6:G8"/>
    <mergeCell ref="H6:H8"/>
    <mergeCell ref="I6:I8"/>
    <mergeCell ref="J6:J8"/>
    <mergeCell ref="K6:K8"/>
  </mergeCells>
  <hyperlinks>
    <hyperlink ref="A4" location="'Прайс-лист'!R1744C2" display="ПРАЙС" xr:uid="{00000000-0004-0000-6C00-000000000000}"/>
    <hyperlink ref="A3" location="Б!R24C2" display="КАТАЛОГ" xr:uid="{00000000-0004-0000-6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0.5703125" style="4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45" t="s">
        <v>1702</v>
      </c>
      <c r="C2" s="446"/>
      <c r="D2" s="446"/>
      <c r="E2" s="446"/>
      <c r="F2" s="446"/>
      <c r="G2" s="446"/>
      <c r="H2" s="446"/>
      <c r="I2" s="446"/>
      <c r="J2" s="446"/>
      <c r="K2" s="44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1678</v>
      </c>
      <c r="C6" s="9" t="s">
        <v>1687</v>
      </c>
      <c r="D6" s="10"/>
      <c r="E6" s="11" t="s">
        <v>385</v>
      </c>
      <c r="F6" s="12"/>
      <c r="G6" s="444">
        <v>130</v>
      </c>
      <c r="H6" s="444">
        <v>26</v>
      </c>
      <c r="I6" s="444" t="s">
        <v>1677</v>
      </c>
      <c r="J6" s="9">
        <v>0.156</v>
      </c>
      <c r="K6" s="7">
        <f>'Прайс-лист'!N42</f>
        <v>103.18796992379337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1679</v>
      </c>
      <c r="C8" s="9" t="s">
        <v>235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'Прайс-лист'!N43</f>
        <v>403.02372091447921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2" ht="18.75" customHeight="1" thickTop="1" thickBot="1">
      <c r="B10" s="16" t="s">
        <v>1680</v>
      </c>
      <c r="C10" s="9" t="s">
        <v>236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'Прайс-лист'!N44</f>
        <v>164.16267942421678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2" ht="18.75" customHeight="1" thickTop="1" thickBot="1">
      <c r="B12" s="16" t="s">
        <v>1681</v>
      </c>
      <c r="C12" s="9" t="s">
        <v>237</v>
      </c>
      <c r="D12" s="10"/>
      <c r="E12" s="94" t="s">
        <v>388</v>
      </c>
      <c r="F12" s="12"/>
      <c r="G12" s="444"/>
      <c r="H12" s="444"/>
      <c r="I12" s="444"/>
      <c r="J12" s="9" t="s">
        <v>87</v>
      </c>
      <c r="K12" s="7">
        <f>'Прайс-лист'!N45</f>
        <v>206.37593984758675</v>
      </c>
    </row>
    <row r="13" spans="1:12" ht="7.5" customHeight="1" thickTop="1"/>
    <row r="14" spans="1:12" ht="37.5" customHeight="1">
      <c r="B14" s="448" t="s">
        <v>18</v>
      </c>
      <c r="C14" s="449"/>
      <c r="D14" s="449"/>
      <c r="E14" s="449"/>
      <c r="F14" s="449"/>
      <c r="G14" s="450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7" t="s">
        <v>1205</v>
      </c>
      <c r="C16" s="437"/>
      <c r="D16" s="437"/>
      <c r="E16" s="437"/>
      <c r="F16" s="437"/>
      <c r="G16" s="437"/>
      <c r="H16" s="437"/>
      <c r="I16" s="437"/>
      <c r="J16" s="437"/>
      <c r="K16" s="437"/>
      <c r="L16" s="29"/>
    </row>
    <row r="17" spans="5:8" ht="18.75" customHeight="1" thickTop="1" thickBot="1">
      <c r="E17" s="11" t="s">
        <v>385</v>
      </c>
      <c r="F17" s="436" t="s">
        <v>38</v>
      </c>
      <c r="G17" s="437"/>
      <c r="H17" s="437"/>
    </row>
    <row r="18" spans="5:8" ht="18.75" customHeight="1" thickTop="1" thickBot="1">
      <c r="E18" s="27" t="s">
        <v>11</v>
      </c>
      <c r="F18" s="436" t="s">
        <v>39</v>
      </c>
      <c r="G18" s="437"/>
      <c r="H18" s="437"/>
    </row>
    <row r="19" spans="5:8" ht="18.75" customHeight="1" thickTop="1" thickBot="1">
      <c r="E19" s="28" t="s">
        <v>386</v>
      </c>
      <c r="F19" s="436" t="s">
        <v>40</v>
      </c>
      <c r="G19" s="437"/>
      <c r="H19" s="437"/>
    </row>
    <row r="20" spans="5:8" ht="18.75" customHeight="1" thickTop="1" thickBot="1">
      <c r="E20" s="94" t="s">
        <v>388</v>
      </c>
      <c r="F20" s="436" t="s">
        <v>94</v>
      </c>
      <c r="G20" s="437"/>
      <c r="H20" s="437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I6:I12"/>
    <mergeCell ref="B2:K2"/>
    <mergeCell ref="B14:G14"/>
    <mergeCell ref="B16:K16"/>
    <mergeCell ref="F20:H20"/>
    <mergeCell ref="F17:H17"/>
    <mergeCell ref="F18:H18"/>
    <mergeCell ref="F19:H19"/>
    <mergeCell ref="G6:G12"/>
    <mergeCell ref="H6:H12"/>
  </mergeCells>
  <hyperlinks>
    <hyperlink ref="A3" location="Т!R3C4" display="ТРИМАЧІ" xr:uid="{00000000-0004-0000-0A00-000000000000}"/>
    <hyperlink ref="A4" location="'Прайс-лист'!R43C2" display="ПРАЙС" xr:uid="{00000000-0004-0000-0A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5" style="4" customWidth="1"/>
    <col min="15" max="15" width="117.140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7" t="s">
        <v>2866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257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2860</v>
      </c>
      <c r="C6" s="9" t="s">
        <v>2864</v>
      </c>
      <c r="D6" s="10"/>
      <c r="E6" s="11" t="s">
        <v>385</v>
      </c>
      <c r="F6" s="12"/>
      <c r="G6" s="444">
        <v>50</v>
      </c>
      <c r="H6" s="444">
        <v>24</v>
      </c>
      <c r="I6" s="516">
        <v>32</v>
      </c>
      <c r="J6" s="444">
        <v>38</v>
      </c>
      <c r="K6" s="444">
        <v>100</v>
      </c>
      <c r="L6" s="444" t="s">
        <v>4078</v>
      </c>
      <c r="M6" s="9" t="s">
        <v>87</v>
      </c>
      <c r="N6" s="7">
        <f>'Прайс-лист'!N1756</f>
        <v>903.32902963590175</v>
      </c>
    </row>
    <row r="7" spans="1:15" ht="3.75" customHeight="1" thickTop="1" thickBot="1">
      <c r="B7" s="17"/>
      <c r="C7" s="9"/>
      <c r="D7" s="10"/>
      <c r="E7" s="15"/>
      <c r="F7" s="14"/>
      <c r="G7" s="444"/>
      <c r="H7" s="444"/>
      <c r="I7" s="516"/>
      <c r="J7" s="444"/>
      <c r="K7" s="444"/>
      <c r="L7" s="444"/>
      <c r="M7" s="9"/>
    </row>
    <row r="8" spans="1:15" ht="18.75" customHeight="1" thickTop="1" thickBot="1">
      <c r="B8" s="16" t="s">
        <v>2861</v>
      </c>
      <c r="C8" s="9" t="s">
        <v>993</v>
      </c>
      <c r="D8" s="10"/>
      <c r="E8" s="28" t="s">
        <v>386</v>
      </c>
      <c r="F8" s="12"/>
      <c r="G8" s="444"/>
      <c r="H8" s="444"/>
      <c r="I8" s="516"/>
      <c r="J8" s="444"/>
      <c r="K8" s="444"/>
      <c r="L8" s="444"/>
      <c r="M8" s="9" t="s">
        <v>87</v>
      </c>
      <c r="N8" s="7">
        <f>'Прайс-лист'!N1757</f>
        <v>1181.2764233700254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6"/>
      <c r="M9" s="6"/>
      <c r="N9" s="6"/>
    </row>
    <row r="10" spans="1:15" ht="7.5" customHeight="1" thickBot="1">
      <c r="I10" s="310"/>
    </row>
    <row r="11" spans="1:15" ht="18.75" customHeight="1" thickTop="1" thickBot="1">
      <c r="B11" s="8" t="s">
        <v>2862</v>
      </c>
      <c r="C11" s="9" t="s">
        <v>2865</v>
      </c>
      <c r="D11" s="10"/>
      <c r="E11" s="11" t="s">
        <v>385</v>
      </c>
      <c r="F11" s="12"/>
      <c r="G11" s="444">
        <v>50</v>
      </c>
      <c r="H11" s="444">
        <v>24</v>
      </c>
      <c r="I11" s="516">
        <v>51</v>
      </c>
      <c r="J11" s="444">
        <v>57</v>
      </c>
      <c r="K11" s="444">
        <v>200</v>
      </c>
      <c r="L11" s="444" t="s">
        <v>4078</v>
      </c>
      <c r="M11" s="9">
        <v>0.41799999999999998</v>
      </c>
      <c r="N11" s="7">
        <f>'Прайс-лист'!N1758</f>
        <v>1202.1224779000845</v>
      </c>
    </row>
    <row r="12" spans="1:15" ht="3.75" customHeight="1" thickTop="1" thickBot="1">
      <c r="B12" s="17"/>
      <c r="C12" s="9"/>
      <c r="D12" s="10"/>
      <c r="E12" s="15"/>
      <c r="F12" s="14"/>
      <c r="G12" s="444"/>
      <c r="H12" s="444"/>
      <c r="I12" s="516"/>
      <c r="J12" s="444"/>
      <c r="K12" s="444"/>
      <c r="L12" s="444"/>
      <c r="M12" s="9"/>
      <c r="N12" s="7"/>
    </row>
    <row r="13" spans="1:15" ht="18.75" customHeight="1" thickTop="1" thickBot="1">
      <c r="B13" s="16" t="s">
        <v>2863</v>
      </c>
      <c r="C13" s="9" t="s">
        <v>995</v>
      </c>
      <c r="D13" s="10"/>
      <c r="E13" s="28" t="s">
        <v>386</v>
      </c>
      <c r="F13" s="12"/>
      <c r="G13" s="444"/>
      <c r="H13" s="444"/>
      <c r="I13" s="516"/>
      <c r="J13" s="444"/>
      <c r="K13" s="444"/>
      <c r="L13" s="444"/>
      <c r="M13" s="9" t="s">
        <v>87</v>
      </c>
      <c r="N13" s="7">
        <f>'Прайс-лист'!N1759</f>
        <v>1407.1086807790007</v>
      </c>
    </row>
    <row r="14" spans="1:15" ht="7.5" customHeight="1" thickTop="1"/>
    <row r="15" spans="1:15" ht="37.5" customHeight="1">
      <c r="B15" s="500" t="s">
        <v>18</v>
      </c>
      <c r="C15" s="501"/>
      <c r="D15" s="501"/>
      <c r="E15" s="501"/>
      <c r="F15" s="501"/>
      <c r="G15" s="502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N17" s="437"/>
    </row>
    <row r="18" spans="2:14" ht="18.75" customHeight="1" thickBo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</row>
    <row r="19" spans="2:14" ht="18.75" customHeight="1" thickTop="1" thickBot="1">
      <c r="E19" s="11" t="s">
        <v>385</v>
      </c>
      <c r="F19" s="436" t="s">
        <v>38</v>
      </c>
      <c r="G19" s="437"/>
      <c r="H19" s="437"/>
      <c r="I19" s="437"/>
      <c r="J19" s="437"/>
      <c r="K19" s="437"/>
      <c r="L19" s="437"/>
      <c r="M19" s="437"/>
      <c r="N19" s="437"/>
    </row>
    <row r="20" spans="2:14" ht="18.75" customHeight="1" thickTop="1" thickBot="1">
      <c r="E20" s="28" t="s">
        <v>386</v>
      </c>
      <c r="F20" s="436" t="s">
        <v>40</v>
      </c>
      <c r="G20" s="437"/>
      <c r="H20" s="437"/>
      <c r="I20" s="437"/>
      <c r="J20" s="437"/>
      <c r="K20" s="437"/>
      <c r="L20" s="437"/>
      <c r="M20" s="437"/>
      <c r="N20" s="437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F19:N19"/>
    <mergeCell ref="F20:N20"/>
    <mergeCell ref="B17:N17"/>
    <mergeCell ref="B18:N18"/>
    <mergeCell ref="G11:G13"/>
    <mergeCell ref="H11:H13"/>
    <mergeCell ref="I11:I13"/>
    <mergeCell ref="J11:J13"/>
    <mergeCell ref="B15:G15"/>
    <mergeCell ref="L11:L13"/>
    <mergeCell ref="K11:K13"/>
    <mergeCell ref="B2:N2"/>
    <mergeCell ref="G6:G8"/>
    <mergeCell ref="H6:H8"/>
    <mergeCell ref="I6:I8"/>
    <mergeCell ref="J6:J8"/>
    <mergeCell ref="L6:L8"/>
    <mergeCell ref="K6:K8"/>
  </mergeCells>
  <hyperlinks>
    <hyperlink ref="A4" location="'Прайс-лист'!R1757C2" display="ПРАЙС" xr:uid="{00000000-0004-0000-6D00-000000000000}"/>
    <hyperlink ref="A3" location="Б!R24C3" display="КАТАЛОГ" xr:uid="{00000000-0004-0000-6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theme="5" tint="0.39997558519241921"/>
  </sheetPr>
  <dimension ref="A1:Q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9.5703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7" t="s">
        <v>2867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388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2871</v>
      </c>
      <c r="C6" s="9" t="s">
        <v>2868</v>
      </c>
      <c r="D6" s="10"/>
      <c r="E6" s="11" t="s">
        <v>385</v>
      </c>
      <c r="F6" s="12"/>
      <c r="G6" s="444">
        <v>30</v>
      </c>
      <c r="H6" s="444">
        <v>25</v>
      </c>
      <c r="I6" s="444">
        <v>120</v>
      </c>
      <c r="J6" s="516" t="s">
        <v>3599</v>
      </c>
      <c r="K6" s="444">
        <v>20</v>
      </c>
      <c r="L6" s="444" t="s">
        <v>4032</v>
      </c>
      <c r="M6" s="444" t="s">
        <v>3606</v>
      </c>
      <c r="N6" s="390">
        <v>0.53</v>
      </c>
      <c r="O6" s="7">
        <f>'Прайс-лист'!N1770</f>
        <v>309.21647552921252</v>
      </c>
    </row>
    <row r="7" spans="1:15" ht="3.75" customHeight="1" thickTop="1" thickBot="1">
      <c r="B7" s="17"/>
      <c r="C7" s="9"/>
      <c r="D7" s="10"/>
      <c r="E7" s="15"/>
      <c r="F7" s="14"/>
      <c r="G7" s="444"/>
      <c r="H7" s="444"/>
      <c r="I7" s="444"/>
      <c r="J7" s="516"/>
      <c r="K7" s="444"/>
      <c r="L7" s="444"/>
      <c r="M7" s="444"/>
      <c r="N7" s="9"/>
    </row>
    <row r="8" spans="1:15" ht="18.75" customHeight="1" thickTop="1" thickBot="1">
      <c r="B8" s="16" t="s">
        <v>2872</v>
      </c>
      <c r="C8" s="9" t="s">
        <v>1000</v>
      </c>
      <c r="D8" s="10"/>
      <c r="E8" s="249" t="s">
        <v>649</v>
      </c>
      <c r="F8" s="12"/>
      <c r="G8" s="444"/>
      <c r="H8" s="444"/>
      <c r="I8" s="444"/>
      <c r="J8" s="516"/>
      <c r="K8" s="444"/>
      <c r="L8" s="444"/>
      <c r="M8" s="444"/>
      <c r="N8" s="9" t="s">
        <v>87</v>
      </c>
      <c r="O8" s="7">
        <f>'Прайс-лист'!N1771</f>
        <v>0</v>
      </c>
    </row>
    <row r="9" spans="1:15" ht="3.75" customHeight="1" thickTop="1" thickBot="1">
      <c r="B9" s="17"/>
      <c r="C9" s="9"/>
      <c r="D9" s="10"/>
      <c r="E9" s="15"/>
      <c r="F9" s="14"/>
      <c r="G9" s="444"/>
      <c r="H9" s="444"/>
      <c r="I9" s="444"/>
      <c r="J9" s="516"/>
      <c r="K9" s="444"/>
      <c r="L9" s="444"/>
      <c r="M9" s="444"/>
      <c r="N9" s="9"/>
    </row>
    <row r="10" spans="1:15" ht="18.75" customHeight="1" thickTop="1" thickBot="1">
      <c r="B10" s="16" t="s">
        <v>2873</v>
      </c>
      <c r="C10" s="9" t="s">
        <v>999</v>
      </c>
      <c r="D10" s="10"/>
      <c r="E10" s="250" t="s">
        <v>650</v>
      </c>
      <c r="F10" s="12"/>
      <c r="G10" s="444"/>
      <c r="H10" s="444"/>
      <c r="I10" s="444"/>
      <c r="J10" s="516"/>
      <c r="K10" s="444"/>
      <c r="L10" s="444"/>
      <c r="M10" s="444"/>
      <c r="N10" s="9" t="s">
        <v>87</v>
      </c>
      <c r="O10" s="7">
        <f>'Прайс-лист'!N1772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309"/>
      <c r="K11" s="309"/>
      <c r="L11" s="309"/>
      <c r="M11" s="6"/>
      <c r="N11" s="6"/>
      <c r="O11" s="6"/>
    </row>
    <row r="12" spans="1:15" ht="7.5" customHeight="1" thickBot="1">
      <c r="J12" s="310"/>
      <c r="K12" s="310"/>
      <c r="L12" s="310"/>
    </row>
    <row r="13" spans="1:15" ht="18.75" customHeight="1" thickTop="1" thickBot="1">
      <c r="B13" s="8" t="s">
        <v>2874</v>
      </c>
      <c r="C13" s="9" t="s">
        <v>2869</v>
      </c>
      <c r="D13" s="10"/>
      <c r="E13" s="11" t="s">
        <v>385</v>
      </c>
      <c r="F13" s="12"/>
      <c r="G13" s="444">
        <v>30</v>
      </c>
      <c r="H13" s="444">
        <v>25</v>
      </c>
      <c r="I13" s="444">
        <v>120</v>
      </c>
      <c r="J13" s="516" t="s">
        <v>3600</v>
      </c>
      <c r="K13" s="444">
        <v>20</v>
      </c>
      <c r="L13" s="444" t="s">
        <v>4032</v>
      </c>
      <c r="M13" s="444" t="s">
        <v>3606</v>
      </c>
      <c r="N13" s="9" t="s">
        <v>87</v>
      </c>
      <c r="O13" s="7">
        <f>'Прайс-лист'!N1773</f>
        <v>343.75095427603731</v>
      </c>
    </row>
    <row r="14" spans="1:15" ht="3.75" customHeight="1" thickTop="1" thickBot="1">
      <c r="B14" s="17"/>
      <c r="C14" s="9"/>
      <c r="D14" s="10"/>
      <c r="E14" s="15"/>
      <c r="F14" s="14"/>
      <c r="G14" s="444"/>
      <c r="H14" s="444"/>
      <c r="I14" s="444"/>
      <c r="J14" s="516"/>
      <c r="K14" s="444"/>
      <c r="L14" s="444"/>
      <c r="M14" s="444"/>
      <c r="N14" s="9"/>
    </row>
    <row r="15" spans="1:15" ht="18.75" customHeight="1" thickTop="1" thickBot="1">
      <c r="B15" s="16" t="s">
        <v>2875</v>
      </c>
      <c r="C15" s="9" t="s">
        <v>1003</v>
      </c>
      <c r="D15" s="10"/>
      <c r="E15" s="249" t="s">
        <v>649</v>
      </c>
      <c r="F15" s="12"/>
      <c r="G15" s="444"/>
      <c r="H15" s="444"/>
      <c r="I15" s="444"/>
      <c r="J15" s="516"/>
      <c r="K15" s="444"/>
      <c r="L15" s="444"/>
      <c r="M15" s="444"/>
      <c r="N15" s="9" t="s">
        <v>87</v>
      </c>
      <c r="O15" s="7">
        <f>'Прайс-лист'!N1774</f>
        <v>0</v>
      </c>
    </row>
    <row r="16" spans="1:15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516"/>
      <c r="K16" s="444"/>
      <c r="L16" s="444"/>
      <c r="M16" s="444"/>
      <c r="N16" s="9"/>
    </row>
    <row r="17" spans="2:15" ht="18.75" customHeight="1" thickTop="1" thickBot="1">
      <c r="B17" s="16" t="s">
        <v>2876</v>
      </c>
      <c r="C17" s="9" t="s">
        <v>1002</v>
      </c>
      <c r="D17" s="10"/>
      <c r="E17" s="250" t="s">
        <v>650</v>
      </c>
      <c r="F17" s="12"/>
      <c r="G17" s="444"/>
      <c r="H17" s="444"/>
      <c r="I17" s="444"/>
      <c r="J17" s="516"/>
      <c r="K17" s="444"/>
      <c r="L17" s="444"/>
      <c r="M17" s="444"/>
      <c r="N17" s="9" t="s">
        <v>87</v>
      </c>
      <c r="O17" s="7">
        <f>'Прайс-лист'!N1775</f>
        <v>0</v>
      </c>
    </row>
    <row r="18" spans="2:15" ht="7.5" customHeight="1" thickTop="1">
      <c r="B18" s="6"/>
      <c r="C18" s="6"/>
      <c r="D18" s="6"/>
      <c r="E18" s="6"/>
      <c r="F18" s="6"/>
      <c r="G18" s="6"/>
      <c r="H18" s="6"/>
      <c r="I18" s="6"/>
      <c r="J18" s="309"/>
      <c r="K18" s="309"/>
      <c r="L18" s="309"/>
      <c r="M18" s="6"/>
      <c r="N18" s="6"/>
      <c r="O18" s="6"/>
    </row>
    <row r="19" spans="2:15" ht="7.5" customHeight="1" thickBot="1">
      <c r="J19" s="310"/>
      <c r="K19" s="310"/>
      <c r="L19" s="310"/>
    </row>
    <row r="20" spans="2:15" ht="18.75" customHeight="1" thickTop="1" thickBot="1">
      <c r="B20" s="8" t="s">
        <v>2877</v>
      </c>
      <c r="C20" s="9" t="s">
        <v>2870</v>
      </c>
      <c r="D20" s="10"/>
      <c r="E20" s="11" t="s">
        <v>385</v>
      </c>
      <c r="F20" s="12"/>
      <c r="G20" s="444">
        <v>30</v>
      </c>
      <c r="H20" s="444">
        <v>25</v>
      </c>
      <c r="I20" s="444">
        <v>120</v>
      </c>
      <c r="J20" s="516" t="s">
        <v>3601</v>
      </c>
      <c r="K20" s="444">
        <v>20</v>
      </c>
      <c r="L20" s="444" t="s">
        <v>4032</v>
      </c>
      <c r="M20" s="444" t="s">
        <v>3606</v>
      </c>
      <c r="N20" s="9" t="s">
        <v>87</v>
      </c>
      <c r="O20" s="7">
        <f>'Прайс-лист'!N1776</f>
        <v>379.96323847702934</v>
      </c>
    </row>
    <row r="21" spans="2:15" ht="3.75" customHeight="1" thickTop="1" thickBot="1">
      <c r="B21" s="17"/>
      <c r="C21" s="9"/>
      <c r="D21" s="10"/>
      <c r="E21" s="15"/>
      <c r="F21" s="14"/>
      <c r="G21" s="444"/>
      <c r="H21" s="444"/>
      <c r="I21" s="444"/>
      <c r="J21" s="516"/>
      <c r="K21" s="444"/>
      <c r="L21" s="444"/>
      <c r="M21" s="444"/>
      <c r="N21" s="9"/>
    </row>
    <row r="22" spans="2:15" ht="18.75" customHeight="1" thickTop="1" thickBot="1">
      <c r="B22" s="16" t="s">
        <v>2878</v>
      </c>
      <c r="C22" s="9" t="s">
        <v>1006</v>
      </c>
      <c r="D22" s="10"/>
      <c r="E22" s="249" t="s">
        <v>649</v>
      </c>
      <c r="F22" s="12"/>
      <c r="G22" s="444"/>
      <c r="H22" s="444"/>
      <c r="I22" s="444"/>
      <c r="J22" s="516"/>
      <c r="K22" s="444"/>
      <c r="L22" s="444"/>
      <c r="M22" s="444"/>
      <c r="N22" s="9" t="s">
        <v>87</v>
      </c>
      <c r="O22" s="7">
        <f>'Прайс-лист'!N1777</f>
        <v>0</v>
      </c>
    </row>
    <row r="23" spans="2:15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516"/>
      <c r="K23" s="444"/>
      <c r="L23" s="444"/>
      <c r="M23" s="444"/>
      <c r="N23" s="9"/>
    </row>
    <row r="24" spans="2:15" ht="18.75" customHeight="1" thickTop="1" thickBot="1">
      <c r="B24" s="16" t="s">
        <v>2879</v>
      </c>
      <c r="C24" s="9" t="s">
        <v>1005</v>
      </c>
      <c r="D24" s="10"/>
      <c r="E24" s="250" t="s">
        <v>650</v>
      </c>
      <c r="F24" s="12"/>
      <c r="G24" s="444"/>
      <c r="H24" s="444"/>
      <c r="I24" s="444"/>
      <c r="J24" s="516"/>
      <c r="K24" s="444"/>
      <c r="L24" s="444"/>
      <c r="M24" s="444"/>
      <c r="N24" s="9" t="s">
        <v>87</v>
      </c>
      <c r="O24" s="7">
        <f>'Прайс-лист'!N1778</f>
        <v>0</v>
      </c>
    </row>
    <row r="25" spans="2:15" ht="7.5" customHeight="1" thickTop="1"/>
    <row r="26" spans="2:15" ht="37.5" customHeight="1">
      <c r="B26" s="500" t="s">
        <v>18</v>
      </c>
      <c r="C26" s="501"/>
      <c r="D26" s="501"/>
      <c r="E26" s="501"/>
      <c r="F26" s="501"/>
      <c r="G26" s="502"/>
    </row>
    <row r="27" spans="2:15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2:15" ht="18.75" customHeigh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</row>
    <row r="29" spans="2:15" ht="18.75" customHeight="1"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</row>
    <row r="30" spans="2:15" ht="18.75" customHeight="1" thickBot="1"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</row>
    <row r="31" spans="2:15" ht="18.75" customHeight="1" thickTop="1" thickBot="1">
      <c r="E31" s="11" t="s">
        <v>385</v>
      </c>
      <c r="F31" s="436" t="s">
        <v>38</v>
      </c>
      <c r="G31" s="437"/>
      <c r="H31" s="437"/>
      <c r="I31" s="437"/>
      <c r="J31" s="437"/>
      <c r="K31" s="437"/>
      <c r="L31" s="437"/>
      <c r="M31" s="437"/>
      <c r="N31" s="437"/>
      <c r="O31" s="437"/>
    </row>
    <row r="32" spans="2:15" ht="18.75" customHeight="1" thickTop="1" thickBot="1">
      <c r="E32" s="249" t="s">
        <v>649</v>
      </c>
      <c r="F32" s="436" t="s">
        <v>2594</v>
      </c>
      <c r="G32" s="437"/>
      <c r="H32" s="437"/>
      <c r="I32" s="437"/>
      <c r="J32" s="437"/>
      <c r="K32" s="437"/>
      <c r="L32" s="437"/>
      <c r="M32" s="437"/>
      <c r="N32" s="437"/>
      <c r="O32" s="437"/>
    </row>
    <row r="33" spans="5:15" ht="18.75" customHeight="1" thickTop="1" thickBot="1">
      <c r="E33" s="250" t="s">
        <v>650</v>
      </c>
      <c r="F33" s="436" t="s">
        <v>2595</v>
      </c>
      <c r="G33" s="437"/>
      <c r="H33" s="437"/>
      <c r="I33" s="437"/>
      <c r="J33" s="437"/>
      <c r="K33" s="437"/>
      <c r="L33" s="437"/>
      <c r="M33" s="437"/>
      <c r="N33" s="437"/>
      <c r="O33" s="437"/>
    </row>
    <row r="34" spans="5:15" ht="18.75" customHeight="1" thickTop="1"/>
    <row r="35" spans="5:15" ht="18.75" customHeight="1"/>
    <row r="36" spans="5:15" ht="18.75" customHeight="1"/>
    <row r="37" spans="5:15" ht="18.75" customHeight="1"/>
    <row r="38" spans="5:15" ht="18.75" customHeight="1"/>
    <row r="39" spans="5:15" ht="18.75" customHeight="1"/>
    <row r="40" spans="5:15" ht="18.75" customHeight="1"/>
    <row r="41" spans="5:15" ht="18.75" customHeight="1"/>
    <row r="42" spans="5:15" ht="18.75" customHeight="1"/>
    <row r="43" spans="5:15" ht="18.75" customHeight="1"/>
    <row r="44" spans="5:15" ht="18.75" customHeight="1"/>
    <row r="45" spans="5:15" ht="18.75" customHeight="1"/>
    <row r="46" spans="5:15" ht="18.75" customHeight="1"/>
    <row r="47" spans="5:15" ht="18.75" customHeight="1"/>
    <row r="48" spans="5:15" ht="18.75" customHeight="1"/>
    <row r="49" ht="18.75" customHeight="1"/>
    <row r="50" ht="18.75" customHeight="1"/>
  </sheetData>
  <mergeCells count="29">
    <mergeCell ref="B26:G26"/>
    <mergeCell ref="B28:O28"/>
    <mergeCell ref="B29:O29"/>
    <mergeCell ref="B30:O30"/>
    <mergeCell ref="F31:O31"/>
    <mergeCell ref="F32:O32"/>
    <mergeCell ref="F33:O33"/>
    <mergeCell ref="G13:G17"/>
    <mergeCell ref="H13:H17"/>
    <mergeCell ref="I13:I17"/>
    <mergeCell ref="J13:J17"/>
    <mergeCell ref="M13:M17"/>
    <mergeCell ref="G20:G24"/>
    <mergeCell ref="H20:H24"/>
    <mergeCell ref="I20:I24"/>
    <mergeCell ref="J20:J24"/>
    <mergeCell ref="M20:M24"/>
    <mergeCell ref="K13:K17"/>
    <mergeCell ref="K20:K24"/>
    <mergeCell ref="L13:L17"/>
    <mergeCell ref="L20:L24"/>
    <mergeCell ref="B2:O2"/>
    <mergeCell ref="G6:G10"/>
    <mergeCell ref="H6:H10"/>
    <mergeCell ref="I6:I10"/>
    <mergeCell ref="J6:J10"/>
    <mergeCell ref="M6:M10"/>
    <mergeCell ref="K6:K10"/>
    <mergeCell ref="L6:L10"/>
  </mergeCells>
  <hyperlinks>
    <hyperlink ref="A4" location="'Прайс-лист'!R1774C2" display="ПРАЙС" xr:uid="{00000000-0004-0000-6E00-000000000000}"/>
    <hyperlink ref="A3" location="Б!R24C4" display="КАТАЛОГ" xr:uid="{00000000-0004-0000-6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theme="5" tint="0.39997558519241921"/>
  </sheetPr>
  <dimension ref="A1:R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7" t="s">
        <v>2880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3488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3563</v>
      </c>
      <c r="J4" s="5" t="s">
        <v>355</v>
      </c>
      <c r="K4" s="5" t="s">
        <v>3590</v>
      </c>
      <c r="L4" s="5" t="s">
        <v>3959</v>
      </c>
      <c r="M4" s="5" t="s">
        <v>3664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2881</v>
      </c>
      <c r="C6" s="9" t="s">
        <v>1010</v>
      </c>
      <c r="D6" s="10"/>
      <c r="E6" s="11" t="s">
        <v>385</v>
      </c>
      <c r="F6" s="12"/>
      <c r="G6" s="444">
        <v>450</v>
      </c>
      <c r="H6" s="444">
        <v>50</v>
      </c>
      <c r="I6" s="444">
        <v>40</v>
      </c>
      <c r="J6" s="516">
        <v>16</v>
      </c>
      <c r="K6" s="444" t="s">
        <v>4079</v>
      </c>
      <c r="L6" s="516">
        <v>300</v>
      </c>
      <c r="M6" s="444">
        <v>4</v>
      </c>
      <c r="N6" s="444" t="s">
        <v>67</v>
      </c>
      <c r="O6" s="390">
        <v>0.69</v>
      </c>
      <c r="P6" s="7">
        <f>'Прайс-лист'!N1789</f>
        <v>732.14130399999988</v>
      </c>
    </row>
    <row r="7" spans="1:16" ht="3.75" customHeight="1" thickTop="1" thickBot="1">
      <c r="B7" s="18"/>
      <c r="C7" s="9"/>
      <c r="D7" s="10"/>
      <c r="E7" s="13"/>
      <c r="F7" s="13"/>
      <c r="G7" s="444"/>
      <c r="H7" s="444"/>
      <c r="I7" s="444"/>
      <c r="J7" s="516"/>
      <c r="K7" s="444"/>
      <c r="L7" s="516"/>
      <c r="M7" s="444"/>
      <c r="N7" s="444"/>
      <c r="O7" s="175"/>
    </row>
    <row r="8" spans="1:16" ht="18.75" customHeight="1" thickTop="1" thickBot="1">
      <c r="B8" s="16" t="s">
        <v>2882</v>
      </c>
      <c r="C8" s="9" t="s">
        <v>1011</v>
      </c>
      <c r="D8" s="10"/>
      <c r="E8" s="28" t="s">
        <v>386</v>
      </c>
      <c r="F8" s="14"/>
      <c r="G8" s="444"/>
      <c r="H8" s="444"/>
      <c r="I8" s="444"/>
      <c r="J8" s="516"/>
      <c r="K8" s="444"/>
      <c r="L8" s="516"/>
      <c r="M8" s="444"/>
      <c r="N8" s="444"/>
      <c r="O8" s="9" t="s">
        <v>87</v>
      </c>
      <c r="P8" s="7">
        <f>'Прайс-лист'!N1790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  <c r="P9" s="6"/>
    </row>
    <row r="10" spans="1:16" ht="7.5" customHeight="1" thickBot="1">
      <c r="J10" s="310"/>
      <c r="L10" s="310"/>
    </row>
    <row r="11" spans="1:16" ht="18.75" customHeight="1" thickTop="1" thickBot="1">
      <c r="B11" s="16" t="s">
        <v>2883</v>
      </c>
      <c r="C11" s="9" t="s">
        <v>1012</v>
      </c>
      <c r="D11" s="10"/>
      <c r="E11" s="11" t="s">
        <v>385</v>
      </c>
      <c r="F11" s="12"/>
      <c r="G11" s="444">
        <v>450</v>
      </c>
      <c r="H11" s="444">
        <v>50</v>
      </c>
      <c r="I11" s="444">
        <v>40</v>
      </c>
      <c r="J11" s="516">
        <v>22</v>
      </c>
      <c r="K11" s="444" t="s">
        <v>4079</v>
      </c>
      <c r="L11" s="516">
        <v>300</v>
      </c>
      <c r="M11" s="444">
        <v>4</v>
      </c>
      <c r="N11" s="444" t="s">
        <v>67</v>
      </c>
      <c r="O11" s="9" t="s">
        <v>87</v>
      </c>
      <c r="P11" s="7">
        <f>'Прайс-лист'!N1791</f>
        <v>749.55799999999999</v>
      </c>
    </row>
    <row r="12" spans="1:16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516"/>
      <c r="K12" s="444"/>
      <c r="L12" s="516"/>
      <c r="M12" s="444"/>
      <c r="N12" s="444"/>
      <c r="O12" s="175"/>
    </row>
    <row r="13" spans="1:16" ht="18.75" customHeight="1" thickTop="1" thickBot="1">
      <c r="B13" s="16" t="s">
        <v>2884</v>
      </c>
      <c r="C13" s="9" t="s">
        <v>1013</v>
      </c>
      <c r="D13" s="10"/>
      <c r="E13" s="28" t="s">
        <v>386</v>
      </c>
      <c r="F13" s="14"/>
      <c r="G13" s="444"/>
      <c r="H13" s="444"/>
      <c r="I13" s="444"/>
      <c r="J13" s="516"/>
      <c r="K13" s="444"/>
      <c r="L13" s="516"/>
      <c r="M13" s="444"/>
      <c r="N13" s="444"/>
      <c r="O13" s="9" t="s">
        <v>87</v>
      </c>
      <c r="P13" s="7">
        <f>'Прайс-лист'!N1792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309"/>
      <c r="K14" s="6"/>
      <c r="L14" s="309"/>
      <c r="M14" s="6"/>
      <c r="N14" s="6"/>
      <c r="O14" s="6"/>
      <c r="P14" s="6"/>
    </row>
    <row r="15" spans="1:16" ht="7.5" customHeight="1" thickBot="1">
      <c r="J15" s="310"/>
      <c r="L15" s="310"/>
    </row>
    <row r="16" spans="1:16" ht="18.75" customHeight="1" thickTop="1" thickBot="1">
      <c r="B16" s="16" t="s">
        <v>2885</v>
      </c>
      <c r="C16" s="9" t="s">
        <v>1014</v>
      </c>
      <c r="D16" s="10"/>
      <c r="E16" s="11" t="s">
        <v>385</v>
      </c>
      <c r="F16" s="12"/>
      <c r="G16" s="444">
        <v>450</v>
      </c>
      <c r="H16" s="444">
        <v>50</v>
      </c>
      <c r="I16" s="444">
        <v>40</v>
      </c>
      <c r="J16" s="516">
        <v>16</v>
      </c>
      <c r="K16" s="444" t="s">
        <v>4079</v>
      </c>
      <c r="L16" s="516">
        <v>450</v>
      </c>
      <c r="M16" s="444">
        <v>4</v>
      </c>
      <c r="N16" s="444" t="s">
        <v>67</v>
      </c>
      <c r="O16" s="9" t="s">
        <v>87</v>
      </c>
      <c r="P16" s="7">
        <f>'Прайс-лист'!N1793</f>
        <v>823.25049999999999</v>
      </c>
    </row>
    <row r="17" spans="2:16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516"/>
      <c r="K17" s="444"/>
      <c r="L17" s="516"/>
      <c r="M17" s="444"/>
      <c r="N17" s="444"/>
      <c r="O17" s="175"/>
    </row>
    <row r="18" spans="2:16" ht="18.75" customHeight="1" thickTop="1" thickBot="1">
      <c r="B18" s="16" t="s">
        <v>2886</v>
      </c>
      <c r="C18" s="9" t="s">
        <v>1015</v>
      </c>
      <c r="D18" s="10"/>
      <c r="E18" s="28" t="s">
        <v>386</v>
      </c>
      <c r="F18" s="14"/>
      <c r="G18" s="444"/>
      <c r="H18" s="444"/>
      <c r="I18" s="444"/>
      <c r="J18" s="516"/>
      <c r="K18" s="444"/>
      <c r="L18" s="516"/>
      <c r="M18" s="444"/>
      <c r="N18" s="444"/>
      <c r="O18" s="9" t="s">
        <v>87</v>
      </c>
      <c r="P18" s="7">
        <f>'Прайс-лист'!N1794</f>
        <v>0</v>
      </c>
    </row>
    <row r="19" spans="2:16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  <c r="P19" s="6"/>
    </row>
    <row r="20" spans="2:16" ht="7.5" customHeight="1" thickBot="1">
      <c r="J20" s="310"/>
      <c r="L20" s="310"/>
    </row>
    <row r="21" spans="2:16" ht="18.75" customHeight="1" thickTop="1" thickBot="1">
      <c r="B21" s="16" t="s">
        <v>2887</v>
      </c>
      <c r="C21" s="9" t="s">
        <v>1016</v>
      </c>
      <c r="D21" s="10"/>
      <c r="E21" s="11" t="s">
        <v>385</v>
      </c>
      <c r="F21" s="12"/>
      <c r="G21" s="444">
        <v>450</v>
      </c>
      <c r="H21" s="444">
        <v>50</v>
      </c>
      <c r="I21" s="444">
        <v>40</v>
      </c>
      <c r="J21" s="516">
        <v>22</v>
      </c>
      <c r="K21" s="444" t="s">
        <v>4079</v>
      </c>
      <c r="L21" s="516">
        <v>450</v>
      </c>
      <c r="M21" s="444">
        <v>4</v>
      </c>
      <c r="N21" s="444" t="s">
        <v>67</v>
      </c>
      <c r="O21" s="9" t="s">
        <v>87</v>
      </c>
      <c r="P21" s="7">
        <f>'Прайс-лист'!N1795</f>
        <v>845.77935000000002</v>
      </c>
    </row>
    <row r="22" spans="2:16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516"/>
      <c r="K22" s="444"/>
      <c r="L22" s="516"/>
      <c r="M22" s="444"/>
      <c r="N22" s="444"/>
      <c r="O22" s="175"/>
    </row>
    <row r="23" spans="2:16" ht="18.75" customHeight="1" thickTop="1" thickBot="1">
      <c r="B23" s="16" t="s">
        <v>2888</v>
      </c>
      <c r="C23" s="9" t="s">
        <v>1017</v>
      </c>
      <c r="D23" s="10"/>
      <c r="E23" s="28" t="s">
        <v>386</v>
      </c>
      <c r="F23" s="14"/>
      <c r="G23" s="444"/>
      <c r="H23" s="444"/>
      <c r="I23" s="444"/>
      <c r="J23" s="516"/>
      <c r="K23" s="444"/>
      <c r="L23" s="516"/>
      <c r="M23" s="444"/>
      <c r="N23" s="444"/>
      <c r="O23" s="9" t="s">
        <v>87</v>
      </c>
      <c r="P23" s="7">
        <f>'Прайс-лист'!N1796</f>
        <v>0</v>
      </c>
    </row>
    <row r="24" spans="2:16" ht="7.5" customHeight="1" thickTop="1"/>
    <row r="25" spans="2:16" ht="37.5" customHeight="1">
      <c r="B25" s="500" t="s">
        <v>18</v>
      </c>
      <c r="C25" s="501"/>
      <c r="D25" s="501"/>
      <c r="E25" s="501"/>
      <c r="F25" s="501"/>
      <c r="G25" s="502"/>
    </row>
    <row r="26" spans="2:16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2:16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</row>
    <row r="28" spans="2:16" ht="18.75" customHeight="1" thickBo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</row>
    <row r="29" spans="2:16" ht="18.75" customHeight="1" thickTop="1" thickBot="1">
      <c r="E29" s="11" t="s">
        <v>385</v>
      </c>
      <c r="F29" s="436" t="s">
        <v>38</v>
      </c>
      <c r="G29" s="437"/>
      <c r="H29" s="437"/>
      <c r="I29" s="437"/>
      <c r="J29" s="437"/>
      <c r="K29" s="437"/>
      <c r="L29" s="437"/>
      <c r="M29" s="437"/>
      <c r="N29" s="437"/>
      <c r="O29" s="437"/>
      <c r="P29" s="437"/>
    </row>
    <row r="30" spans="2:16" ht="18.75" customHeight="1" thickTop="1" thickBot="1">
      <c r="E30" s="28" t="s">
        <v>386</v>
      </c>
      <c r="F30" s="436" t="s">
        <v>40</v>
      </c>
      <c r="G30" s="437"/>
      <c r="H30" s="437"/>
      <c r="I30" s="437"/>
      <c r="J30" s="437"/>
      <c r="K30" s="437"/>
      <c r="L30" s="437"/>
      <c r="M30" s="437"/>
      <c r="N30" s="437"/>
      <c r="O30" s="437"/>
      <c r="P30" s="437"/>
    </row>
    <row r="31" spans="2:16" ht="7.5" customHeight="1" thickTop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8">
    <mergeCell ref="B25:G25"/>
    <mergeCell ref="B27:P27"/>
    <mergeCell ref="B28:P28"/>
    <mergeCell ref="G21:G23"/>
    <mergeCell ref="H21:H23"/>
    <mergeCell ref="I21:I23"/>
    <mergeCell ref="N21:N23"/>
    <mergeCell ref="J16:J18"/>
    <mergeCell ref="J21:J23"/>
    <mergeCell ref="K16:K18"/>
    <mergeCell ref="K21:K23"/>
    <mergeCell ref="L16:L18"/>
    <mergeCell ref="L21:L23"/>
    <mergeCell ref="B2:P2"/>
    <mergeCell ref="G6:G8"/>
    <mergeCell ref="H6:H8"/>
    <mergeCell ref="I6:I8"/>
    <mergeCell ref="N6:N8"/>
    <mergeCell ref="J6:J8"/>
    <mergeCell ref="K6:K8"/>
    <mergeCell ref="L6:L8"/>
    <mergeCell ref="M6:M8"/>
    <mergeCell ref="M11:M13"/>
    <mergeCell ref="M16:M18"/>
    <mergeCell ref="M21:M23"/>
    <mergeCell ref="F29:P29"/>
    <mergeCell ref="F30:P30"/>
    <mergeCell ref="G11:G13"/>
    <mergeCell ref="H11:H13"/>
    <mergeCell ref="I11:I13"/>
    <mergeCell ref="N11:N13"/>
    <mergeCell ref="J11:J13"/>
    <mergeCell ref="K11:K13"/>
    <mergeCell ref="L11:L13"/>
    <mergeCell ref="G16:G18"/>
    <mergeCell ref="H16:H18"/>
    <mergeCell ref="I16:I18"/>
    <mergeCell ref="N16:N18"/>
  </mergeCells>
  <hyperlinks>
    <hyperlink ref="A4" location="'Прайс-лист'!R1792C2" display="ПРАЙС" xr:uid="{00000000-0004-0000-6F00-000000000000}"/>
    <hyperlink ref="A3" location="Б!R27C2" display="КАТАЛОГ" xr:uid="{00000000-0004-0000-6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theme="5" tint="0.39997558519241921"/>
  </sheetPr>
  <dimension ref="A1:R43"/>
  <sheetViews>
    <sheetView zoomScaleNormal="100" workbookViewId="0">
      <selection activeCell="B2" sqref="B2:P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0.7109375" style="4" customWidth="1"/>
    <col min="15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7" t="s">
        <v>2895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3488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3959</v>
      </c>
      <c r="M4" s="5" t="s">
        <v>3665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2889</v>
      </c>
      <c r="C6" s="9" t="s">
        <v>1022</v>
      </c>
      <c r="D6" s="10"/>
      <c r="E6" s="11" t="s">
        <v>385</v>
      </c>
      <c r="F6" s="12"/>
      <c r="G6" s="444">
        <v>450</v>
      </c>
      <c r="H6" s="444">
        <v>50</v>
      </c>
      <c r="I6" s="444">
        <v>225</v>
      </c>
      <c r="J6" s="444">
        <v>52</v>
      </c>
      <c r="K6" s="444">
        <v>40</v>
      </c>
      <c r="L6" s="516">
        <v>300</v>
      </c>
      <c r="M6" s="444">
        <v>2</v>
      </c>
      <c r="N6" s="444" t="s">
        <v>4080</v>
      </c>
      <c r="O6" s="9" t="s">
        <v>87</v>
      </c>
      <c r="P6" s="7">
        <f>'Прайс-лист'!N1807</f>
        <v>2311.7126699999999</v>
      </c>
    </row>
    <row r="7" spans="1:16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516"/>
      <c r="M7" s="444"/>
      <c r="N7" s="444"/>
      <c r="O7" s="175"/>
    </row>
    <row r="8" spans="1:16" ht="18.75" customHeight="1" thickTop="1" thickBot="1">
      <c r="B8" s="16" t="s">
        <v>2890</v>
      </c>
      <c r="C8" s="9" t="s">
        <v>1023</v>
      </c>
      <c r="D8" s="10"/>
      <c r="E8" s="28" t="s">
        <v>386</v>
      </c>
      <c r="F8" s="14"/>
      <c r="G8" s="444"/>
      <c r="H8" s="444"/>
      <c r="I8" s="444"/>
      <c r="J8" s="444"/>
      <c r="K8" s="444"/>
      <c r="L8" s="516"/>
      <c r="M8" s="444"/>
      <c r="N8" s="444"/>
      <c r="O8" s="9" t="s">
        <v>87</v>
      </c>
      <c r="P8" s="7">
        <f>'Прайс-лист'!N1808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7.5" customHeight="1" thickBot="1"/>
    <row r="11" spans="1:16" ht="18.75" customHeight="1" thickTop="1" thickBot="1">
      <c r="B11" s="16" t="s">
        <v>2891</v>
      </c>
      <c r="C11" s="9" t="s">
        <v>1024</v>
      </c>
      <c r="D11" s="10"/>
      <c r="E11" s="11" t="s">
        <v>385</v>
      </c>
      <c r="F11" s="12"/>
      <c r="G11" s="444">
        <v>450</v>
      </c>
      <c r="H11" s="444">
        <v>50</v>
      </c>
      <c r="I11" s="444">
        <v>225</v>
      </c>
      <c r="J11" s="444">
        <v>52</v>
      </c>
      <c r="K11" s="444">
        <v>40</v>
      </c>
      <c r="L11" s="516">
        <v>450</v>
      </c>
      <c r="M11" s="444">
        <v>2</v>
      </c>
      <c r="N11" s="444" t="s">
        <v>4080</v>
      </c>
      <c r="O11" s="9">
        <v>2.4049999999999998</v>
      </c>
      <c r="P11" s="7">
        <f>'Прайс-лист'!N1809</f>
        <v>2329.5420439999998</v>
      </c>
    </row>
    <row r="12" spans="1:16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516"/>
      <c r="M12" s="444"/>
      <c r="N12" s="444"/>
      <c r="O12" s="175"/>
    </row>
    <row r="13" spans="1:16" ht="18.75" customHeight="1" thickTop="1" thickBot="1">
      <c r="B13" s="16" t="s">
        <v>2892</v>
      </c>
      <c r="C13" s="9" t="s">
        <v>1025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516"/>
      <c r="M13" s="444"/>
      <c r="N13" s="444"/>
      <c r="O13" s="9" t="s">
        <v>87</v>
      </c>
      <c r="P13" s="7">
        <f>'Прайс-лист'!N1810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7.5" customHeight="1" thickBot="1"/>
    <row r="16" spans="1:16" ht="18.75" customHeight="1" thickTop="1" thickBot="1">
      <c r="B16" s="16" t="s">
        <v>2893</v>
      </c>
      <c r="C16" s="9" t="s">
        <v>1026</v>
      </c>
      <c r="D16" s="10"/>
      <c r="E16" s="11" t="s">
        <v>385</v>
      </c>
      <c r="F16" s="12"/>
      <c r="G16" s="444">
        <v>550</v>
      </c>
      <c r="H16" s="444">
        <v>50</v>
      </c>
      <c r="I16" s="444">
        <v>275</v>
      </c>
      <c r="J16" s="444">
        <v>52</v>
      </c>
      <c r="K16" s="444">
        <v>40</v>
      </c>
      <c r="L16" s="516">
        <v>600</v>
      </c>
      <c r="M16" s="444">
        <v>2</v>
      </c>
      <c r="N16" s="444" t="s">
        <v>4080</v>
      </c>
      <c r="O16" s="9" t="s">
        <v>87</v>
      </c>
      <c r="P16" s="7">
        <f>'Прайс-лист'!N1811</f>
        <v>2412.7345599999999</v>
      </c>
    </row>
    <row r="17" spans="2:16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516"/>
      <c r="M17" s="444"/>
      <c r="N17" s="444"/>
      <c r="O17" s="175"/>
    </row>
    <row r="18" spans="2:16" ht="18.75" customHeight="1" thickTop="1" thickBot="1">
      <c r="B18" s="16" t="s">
        <v>2894</v>
      </c>
      <c r="C18" s="9" t="s">
        <v>1027</v>
      </c>
      <c r="D18" s="10"/>
      <c r="E18" s="28" t="s">
        <v>386</v>
      </c>
      <c r="F18" s="14"/>
      <c r="G18" s="444"/>
      <c r="H18" s="444"/>
      <c r="I18" s="444"/>
      <c r="J18" s="444"/>
      <c r="K18" s="444"/>
      <c r="L18" s="516"/>
      <c r="M18" s="444"/>
      <c r="N18" s="444"/>
      <c r="O18" s="9" t="s">
        <v>87</v>
      </c>
      <c r="P18" s="7">
        <f>'Прайс-лист'!N1812</f>
        <v>0</v>
      </c>
    </row>
    <row r="19" spans="2:16" ht="7.5" customHeight="1" thickTop="1"/>
    <row r="20" spans="2:16" ht="37.5" customHeight="1">
      <c r="B20" s="500" t="s">
        <v>18</v>
      </c>
      <c r="C20" s="501"/>
      <c r="D20" s="501"/>
      <c r="E20" s="501"/>
      <c r="F20" s="501"/>
      <c r="G20" s="502"/>
    </row>
    <row r="21" spans="2:16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2:16" ht="18.75" customHeight="1"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37"/>
    </row>
    <row r="23" spans="2:16" ht="18.75" customHeight="1" thickBot="1"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37"/>
      <c r="O23" s="437"/>
      <c r="P23" s="437"/>
    </row>
    <row r="24" spans="2:16" ht="18.75" customHeight="1" thickTop="1" thickBot="1">
      <c r="E24" s="11" t="s">
        <v>385</v>
      </c>
      <c r="F24" s="436" t="s">
        <v>38</v>
      </c>
      <c r="G24" s="437"/>
      <c r="H24" s="437"/>
    </row>
    <row r="25" spans="2:16" ht="18.75" customHeight="1" thickTop="1" thickBot="1">
      <c r="E25" s="28" t="s">
        <v>386</v>
      </c>
      <c r="F25" s="436" t="s">
        <v>40</v>
      </c>
      <c r="G25" s="437"/>
      <c r="H25" s="437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0">
    <mergeCell ref="B20:G20"/>
    <mergeCell ref="B22:P22"/>
    <mergeCell ref="B23:P23"/>
    <mergeCell ref="F24:H24"/>
    <mergeCell ref="F25:H25"/>
    <mergeCell ref="G16:G18"/>
    <mergeCell ref="H16:H18"/>
    <mergeCell ref="I16:I18"/>
    <mergeCell ref="J16:J18"/>
    <mergeCell ref="B2:P2"/>
    <mergeCell ref="G6:G8"/>
    <mergeCell ref="H6:H8"/>
    <mergeCell ref="I6:I8"/>
    <mergeCell ref="J6:J8"/>
    <mergeCell ref="G11:G13"/>
    <mergeCell ref="H11:H13"/>
    <mergeCell ref="I11:I13"/>
    <mergeCell ref="J11:J13"/>
    <mergeCell ref="K6:K8"/>
    <mergeCell ref="K11:K13"/>
    <mergeCell ref="K16:K18"/>
    <mergeCell ref="N6:N8"/>
    <mergeCell ref="N11:N13"/>
    <mergeCell ref="N16:N18"/>
    <mergeCell ref="L6:L8"/>
    <mergeCell ref="L11:L13"/>
    <mergeCell ref="L16:L18"/>
    <mergeCell ref="M6:M8"/>
    <mergeCell ref="M11:M13"/>
    <mergeCell ref="M16:M18"/>
  </mergeCells>
  <hyperlinks>
    <hyperlink ref="A4" location="'Прайс-лист'!R1809C2" display="ПРАЙС" xr:uid="{00000000-0004-0000-7000-000000000000}"/>
    <hyperlink ref="A3" location="Б!R27C3" display="КАТАЛОГ" xr:uid="{00000000-0004-0000-7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theme="5" tint="0.39997558519241921"/>
  </sheetPr>
  <dimension ref="A1:Q48"/>
  <sheetViews>
    <sheetView topLeftCell="A2"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5" style="4" customWidth="1"/>
    <col min="16" max="16" width="99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7" t="s">
        <v>2896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4035</v>
      </c>
      <c r="K4" s="5" t="s">
        <v>3590</v>
      </c>
      <c r="L4" s="5" t="s">
        <v>3959</v>
      </c>
      <c r="M4" s="5" t="s">
        <v>3665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2897</v>
      </c>
      <c r="C6" s="9" t="s">
        <v>1031</v>
      </c>
      <c r="D6" s="10"/>
      <c r="E6" s="11" t="s">
        <v>385</v>
      </c>
      <c r="F6" s="12"/>
      <c r="G6" s="444">
        <v>250</v>
      </c>
      <c r="H6" s="444">
        <v>100</v>
      </c>
      <c r="I6" s="516">
        <v>32</v>
      </c>
      <c r="J6" s="444">
        <v>38</v>
      </c>
      <c r="K6" s="444" t="s">
        <v>4079</v>
      </c>
      <c r="L6" s="516">
        <v>100</v>
      </c>
      <c r="M6" s="444">
        <v>4</v>
      </c>
      <c r="N6" s="9">
        <v>1.177</v>
      </c>
      <c r="O6" s="7">
        <f>'Прайс-лист'!N1823</f>
        <v>1292.5074959999999</v>
      </c>
    </row>
    <row r="7" spans="1:15" ht="3.75" customHeight="1" thickTop="1" thickBot="1">
      <c r="B7" s="18"/>
      <c r="C7" s="9"/>
      <c r="D7" s="10"/>
      <c r="E7" s="13"/>
      <c r="F7" s="13"/>
      <c r="G7" s="444"/>
      <c r="H7" s="444"/>
      <c r="I7" s="516"/>
      <c r="J7" s="444"/>
      <c r="K7" s="444"/>
      <c r="L7" s="516"/>
      <c r="M7" s="444"/>
      <c r="N7" s="175"/>
    </row>
    <row r="8" spans="1:15" ht="18.75" customHeight="1" thickTop="1" thickBot="1">
      <c r="B8" s="16" t="s">
        <v>2898</v>
      </c>
      <c r="C8" s="9" t="s">
        <v>1032</v>
      </c>
      <c r="D8" s="10"/>
      <c r="E8" s="28" t="s">
        <v>386</v>
      </c>
      <c r="F8" s="14"/>
      <c r="G8" s="444"/>
      <c r="H8" s="444"/>
      <c r="I8" s="516"/>
      <c r="J8" s="444"/>
      <c r="K8" s="444"/>
      <c r="L8" s="516"/>
      <c r="M8" s="444"/>
      <c r="N8" s="9" t="s">
        <v>87</v>
      </c>
      <c r="O8" s="7">
        <f>'Прайс-лист'!N1824</f>
        <v>2523.4670160000001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309"/>
      <c r="M9" s="309"/>
      <c r="N9" s="6"/>
      <c r="O9" s="6"/>
    </row>
    <row r="10" spans="1:15" ht="7.5" customHeight="1" thickBot="1">
      <c r="I10" s="310"/>
      <c r="L10" s="310"/>
      <c r="M10" s="310"/>
    </row>
    <row r="11" spans="1:15" ht="18.75" customHeight="1" thickTop="1" thickBot="1">
      <c r="B11" s="16" t="s">
        <v>2899</v>
      </c>
      <c r="C11" s="9" t="s">
        <v>1033</v>
      </c>
      <c r="D11" s="10"/>
      <c r="E11" s="11" t="s">
        <v>385</v>
      </c>
      <c r="F11" s="12"/>
      <c r="G11" s="444">
        <v>250</v>
      </c>
      <c r="H11" s="444">
        <v>100</v>
      </c>
      <c r="I11" s="516">
        <v>32</v>
      </c>
      <c r="J11" s="444">
        <v>38</v>
      </c>
      <c r="K11" s="444" t="s">
        <v>4079</v>
      </c>
      <c r="L11" s="516">
        <v>300</v>
      </c>
      <c r="M11" s="444">
        <v>4</v>
      </c>
      <c r="N11" s="9" t="s">
        <v>87</v>
      </c>
      <c r="O11" s="7">
        <f>'Прайс-лист'!N1825</f>
        <v>1546.4298118882305</v>
      </c>
    </row>
    <row r="12" spans="1:15" ht="3.75" customHeight="1" thickTop="1" thickBot="1">
      <c r="B12" s="18"/>
      <c r="C12" s="9"/>
      <c r="D12" s="10"/>
      <c r="E12" s="13"/>
      <c r="F12" s="13"/>
      <c r="G12" s="444"/>
      <c r="H12" s="444"/>
      <c r="I12" s="516"/>
      <c r="J12" s="444"/>
      <c r="K12" s="444"/>
      <c r="L12" s="516"/>
      <c r="M12" s="444"/>
      <c r="N12" s="175"/>
    </row>
    <row r="13" spans="1:15" ht="18.75" customHeight="1" thickTop="1" thickBot="1">
      <c r="B13" s="16" t="s">
        <v>2900</v>
      </c>
      <c r="C13" s="9" t="s">
        <v>1034</v>
      </c>
      <c r="D13" s="10"/>
      <c r="E13" s="28" t="s">
        <v>386</v>
      </c>
      <c r="F13" s="14"/>
      <c r="G13" s="444"/>
      <c r="H13" s="444"/>
      <c r="I13" s="516"/>
      <c r="J13" s="444"/>
      <c r="K13" s="444"/>
      <c r="L13" s="516"/>
      <c r="M13" s="444"/>
      <c r="N13" s="9" t="s">
        <v>87</v>
      </c>
      <c r="O13" s="7">
        <f>'Прайс-лист'!N1826</f>
        <v>2849.3082200169347</v>
      </c>
    </row>
    <row r="14" spans="1:15" ht="7.5" customHeight="1" thickTop="1">
      <c r="B14" s="6"/>
      <c r="C14" s="6"/>
      <c r="D14" s="6"/>
      <c r="E14" s="6"/>
      <c r="F14" s="6"/>
      <c r="G14" s="6"/>
      <c r="H14" s="6"/>
      <c r="I14" s="309"/>
      <c r="J14" s="6"/>
      <c r="K14" s="6"/>
      <c r="L14" s="309"/>
      <c r="M14" s="309"/>
      <c r="N14" s="6"/>
      <c r="O14" s="6"/>
    </row>
    <row r="15" spans="1:15" ht="7.5" customHeight="1" thickBot="1">
      <c r="I15" s="310"/>
      <c r="L15" s="310"/>
      <c r="M15" s="310"/>
    </row>
    <row r="16" spans="1:15" ht="18.75" customHeight="1" thickTop="1" thickBot="1">
      <c r="B16" s="16" t="s">
        <v>2901</v>
      </c>
      <c r="C16" s="9" t="s">
        <v>1035</v>
      </c>
      <c r="D16" s="10"/>
      <c r="E16" s="11" t="s">
        <v>385</v>
      </c>
      <c r="F16" s="12"/>
      <c r="G16" s="444">
        <v>250</v>
      </c>
      <c r="H16" s="444">
        <v>200</v>
      </c>
      <c r="I16" s="516">
        <v>51</v>
      </c>
      <c r="J16" s="444">
        <v>57</v>
      </c>
      <c r="K16" s="444" t="s">
        <v>4079</v>
      </c>
      <c r="L16" s="516">
        <v>100</v>
      </c>
      <c r="M16" s="444">
        <v>4</v>
      </c>
      <c r="N16" s="9">
        <v>2.629</v>
      </c>
      <c r="O16" s="7">
        <f>'Прайс-лист'!N1827</f>
        <v>1600.2473759999998</v>
      </c>
    </row>
    <row r="17" spans="2:15" ht="3.75" customHeight="1" thickTop="1" thickBot="1">
      <c r="B17" s="18"/>
      <c r="C17" s="9"/>
      <c r="D17" s="10"/>
      <c r="E17" s="13"/>
      <c r="F17" s="13"/>
      <c r="G17" s="444"/>
      <c r="H17" s="444"/>
      <c r="I17" s="516"/>
      <c r="J17" s="444"/>
      <c r="K17" s="444"/>
      <c r="L17" s="516"/>
      <c r="M17" s="444"/>
      <c r="N17" s="175"/>
    </row>
    <row r="18" spans="2:15" ht="18.75" customHeight="1" thickTop="1" thickBot="1">
      <c r="B18" s="16" t="s">
        <v>2902</v>
      </c>
      <c r="C18" s="9" t="s">
        <v>1036</v>
      </c>
      <c r="D18" s="10"/>
      <c r="E18" s="28" t="s">
        <v>386</v>
      </c>
      <c r="F18" s="14"/>
      <c r="G18" s="444"/>
      <c r="H18" s="444"/>
      <c r="I18" s="516"/>
      <c r="J18" s="444"/>
      <c r="K18" s="444"/>
      <c r="L18" s="516"/>
      <c r="M18" s="444"/>
      <c r="N18" s="9" t="s">
        <v>87</v>
      </c>
      <c r="O18" s="7">
        <f>'Прайс-лист'!N1828</f>
        <v>3015.8508239999996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309"/>
      <c r="J19" s="6"/>
      <c r="K19" s="6"/>
      <c r="L19" s="309"/>
      <c r="M19" s="309"/>
      <c r="N19" s="6"/>
      <c r="O19" s="6"/>
    </row>
    <row r="20" spans="2:15" ht="7.5" customHeight="1" thickBot="1">
      <c r="I20" s="310"/>
      <c r="L20" s="310"/>
      <c r="M20" s="310"/>
    </row>
    <row r="21" spans="2:15" ht="18.75" customHeight="1" thickTop="1" thickBot="1">
      <c r="B21" s="16" t="s">
        <v>2903</v>
      </c>
      <c r="C21" s="9" t="s">
        <v>1037</v>
      </c>
      <c r="D21" s="10"/>
      <c r="E21" s="11" t="s">
        <v>385</v>
      </c>
      <c r="F21" s="12"/>
      <c r="G21" s="444">
        <v>250</v>
      </c>
      <c r="H21" s="444">
        <v>200</v>
      </c>
      <c r="I21" s="516">
        <v>51</v>
      </c>
      <c r="J21" s="444">
        <v>57</v>
      </c>
      <c r="K21" s="444" t="s">
        <v>4079</v>
      </c>
      <c r="L21" s="516">
        <v>300</v>
      </c>
      <c r="M21" s="444">
        <v>4</v>
      </c>
      <c r="N21" s="9">
        <v>3.2610000000000001</v>
      </c>
      <c r="O21" s="7">
        <f>'Прайс-лист'!N1829</f>
        <v>1842.7912204572397</v>
      </c>
    </row>
    <row r="22" spans="2:15" ht="3.75" customHeight="1" thickTop="1" thickBot="1">
      <c r="B22" s="18"/>
      <c r="C22" s="9"/>
      <c r="D22" s="10"/>
      <c r="E22" s="13"/>
      <c r="F22" s="13"/>
      <c r="G22" s="444"/>
      <c r="H22" s="444"/>
      <c r="I22" s="516"/>
      <c r="J22" s="444"/>
      <c r="K22" s="444"/>
      <c r="L22" s="516"/>
      <c r="M22" s="444"/>
      <c r="N22" s="175"/>
    </row>
    <row r="23" spans="2:15" ht="18.75" customHeight="1" thickTop="1" thickBot="1">
      <c r="B23" s="16" t="s">
        <v>2904</v>
      </c>
      <c r="C23" s="9" t="s">
        <v>1038</v>
      </c>
      <c r="D23" s="10"/>
      <c r="E23" s="28" t="s">
        <v>386</v>
      </c>
      <c r="F23" s="14"/>
      <c r="G23" s="444"/>
      <c r="H23" s="444"/>
      <c r="I23" s="516"/>
      <c r="J23" s="444"/>
      <c r="K23" s="444"/>
      <c r="L23" s="516"/>
      <c r="M23" s="444"/>
      <c r="N23" s="9" t="s">
        <v>87</v>
      </c>
      <c r="O23" s="7">
        <f>'Прайс-лист'!N1830</f>
        <v>3449.6745904826412</v>
      </c>
    </row>
    <row r="24" spans="2:15" ht="7.5" customHeight="1" thickTop="1"/>
    <row r="25" spans="2:15" ht="37.5" customHeight="1">
      <c r="B25" s="500" t="s">
        <v>18</v>
      </c>
      <c r="C25" s="501"/>
      <c r="D25" s="501"/>
      <c r="E25" s="501"/>
      <c r="F25" s="501"/>
      <c r="G25" s="502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</row>
    <row r="28" spans="2:15" ht="18.75" customHeight="1" thickBo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</row>
    <row r="29" spans="2:15" ht="18.75" customHeight="1" thickTop="1" thickBot="1">
      <c r="E29" s="11" t="s">
        <v>385</v>
      </c>
      <c r="F29" s="436" t="s">
        <v>38</v>
      </c>
      <c r="G29" s="437"/>
      <c r="H29" s="437"/>
    </row>
    <row r="30" spans="2:15" ht="18.75" customHeight="1" thickTop="1" thickBot="1">
      <c r="E30" s="28" t="s">
        <v>386</v>
      </c>
      <c r="F30" s="436" t="s">
        <v>40</v>
      </c>
      <c r="G30" s="437"/>
      <c r="H30" s="437"/>
    </row>
    <row r="31" spans="2:15" ht="7.5" customHeight="1" thickTop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4">
    <mergeCell ref="B25:G25"/>
    <mergeCell ref="B27:O27"/>
    <mergeCell ref="B28:O28"/>
    <mergeCell ref="F29:H29"/>
    <mergeCell ref="F30:H30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O2"/>
    <mergeCell ref="G6:G8"/>
    <mergeCell ref="H6:H8"/>
    <mergeCell ref="I6:I8"/>
    <mergeCell ref="J6:J8"/>
    <mergeCell ref="K6:K8"/>
    <mergeCell ref="K11:K13"/>
    <mergeCell ref="M6:M8"/>
    <mergeCell ref="M11:M13"/>
    <mergeCell ref="M16:M18"/>
    <mergeCell ref="M21:M23"/>
    <mergeCell ref="K16:K18"/>
    <mergeCell ref="K21:K23"/>
    <mergeCell ref="L6:L8"/>
    <mergeCell ref="L11:L13"/>
    <mergeCell ref="L16:L18"/>
    <mergeCell ref="L21:L23"/>
  </mergeCells>
  <hyperlinks>
    <hyperlink ref="A4" location="'Прайс-лист'!R1826C2" display="ПРАЙС" xr:uid="{00000000-0004-0000-7100-000000000000}"/>
    <hyperlink ref="A3" location="Б!R27C4" display="КАТАЛОГ" xr:uid="{00000000-0004-0000-7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theme="5" tint="0.39997558519241921"/>
  </sheetPr>
  <dimension ref="A1:S43"/>
  <sheetViews>
    <sheetView topLeftCell="A2" zoomScaleNormal="100" workbookViewId="0">
      <selection activeCell="B2" sqref="B2:Q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6" width="10" style="4" customWidth="1"/>
    <col min="17" max="17" width="14.28515625" style="4" customWidth="1"/>
    <col min="18" max="18" width="90.7109375" style="4" customWidth="1"/>
    <col min="19" max="19" width="7.140625" style="347" customWidth="1"/>
    <col min="20" max="16384" width="9.140625" style="4"/>
  </cols>
  <sheetData>
    <row r="1" spans="1:17" ht="15" customHeight="1"/>
    <row r="2" spans="1:17" ht="37.5" customHeight="1">
      <c r="B2" s="497" t="s">
        <v>2905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9"/>
    </row>
    <row r="3" spans="1:17" ht="22.5" customHeight="1">
      <c r="A3" s="30" t="s">
        <v>3488</v>
      </c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3592</v>
      </c>
      <c r="M4" s="5" t="s">
        <v>3959</v>
      </c>
      <c r="N4" s="5" t="s">
        <v>3664</v>
      </c>
      <c r="O4" s="5" t="s">
        <v>66</v>
      </c>
      <c r="P4" s="5" t="s">
        <v>13</v>
      </c>
      <c r="Q4" s="5" t="s">
        <v>14</v>
      </c>
    </row>
    <row r="5" spans="1:17" ht="7.5" customHeight="1" thickBot="1"/>
    <row r="6" spans="1:17" ht="18.75" customHeight="1" thickTop="1" thickBot="1">
      <c r="B6" s="16" t="s">
        <v>2906</v>
      </c>
      <c r="C6" s="9" t="s">
        <v>1043</v>
      </c>
      <c r="D6" s="10"/>
      <c r="E6" s="11" t="s">
        <v>385</v>
      </c>
      <c r="F6" s="12"/>
      <c r="G6" s="444">
        <v>500</v>
      </c>
      <c r="H6" s="444">
        <v>40</v>
      </c>
      <c r="I6" s="444" t="s">
        <v>4081</v>
      </c>
      <c r="J6" s="444">
        <v>53</v>
      </c>
      <c r="K6" s="444">
        <v>32</v>
      </c>
      <c r="L6" s="444">
        <v>75</v>
      </c>
      <c r="M6" s="516">
        <v>300</v>
      </c>
      <c r="N6" s="444">
        <v>4</v>
      </c>
      <c r="O6" s="444" t="s">
        <v>4086</v>
      </c>
      <c r="P6" s="9" t="s">
        <v>87</v>
      </c>
      <c r="Q6" s="7">
        <f>'Прайс-лист'!N1841</f>
        <v>488.14511024555463</v>
      </c>
    </row>
    <row r="7" spans="1:17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444"/>
      <c r="M7" s="516"/>
      <c r="N7" s="444"/>
      <c r="O7" s="444"/>
      <c r="P7" s="175"/>
    </row>
    <row r="8" spans="1:17" ht="18.75" customHeight="1" thickTop="1" thickBot="1">
      <c r="B8" s="16" t="s">
        <v>2907</v>
      </c>
      <c r="C8" s="9" t="s">
        <v>1044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516"/>
      <c r="N8" s="444"/>
      <c r="O8" s="444"/>
      <c r="P8" s="9" t="s">
        <v>87</v>
      </c>
      <c r="Q8" s="7">
        <f>'Прайс-лист'!N1842</f>
        <v>614.95860863674841</v>
      </c>
    </row>
    <row r="9" spans="1:17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309"/>
      <c r="N9" s="309"/>
      <c r="O9" s="309"/>
      <c r="P9" s="6"/>
      <c r="Q9" s="6"/>
    </row>
    <row r="10" spans="1:17" ht="7.5" customHeight="1" thickBot="1">
      <c r="M10" s="310"/>
      <c r="N10" s="310"/>
      <c r="O10" s="310"/>
    </row>
    <row r="11" spans="1:17" ht="18.75" customHeight="1" thickTop="1" thickBot="1">
      <c r="B11" s="16" t="s">
        <v>2908</v>
      </c>
      <c r="C11" s="9" t="s">
        <v>1045</v>
      </c>
      <c r="D11" s="10"/>
      <c r="E11" s="11" t="s">
        <v>385</v>
      </c>
      <c r="F11" s="12"/>
      <c r="G11" s="444">
        <v>500</v>
      </c>
      <c r="H11" s="444">
        <v>40</v>
      </c>
      <c r="I11" s="444" t="s">
        <v>4081</v>
      </c>
      <c r="J11" s="444">
        <v>53</v>
      </c>
      <c r="K11" s="444">
        <v>32</v>
      </c>
      <c r="L11" s="444">
        <v>75</v>
      </c>
      <c r="M11" s="516">
        <v>450</v>
      </c>
      <c r="N11" s="444">
        <v>4</v>
      </c>
      <c r="O11" s="444" t="s">
        <v>4086</v>
      </c>
      <c r="P11" s="9" t="s">
        <v>87</v>
      </c>
      <c r="Q11" s="7">
        <f>'Прайс-лист'!N1843</f>
        <v>503.77965114309904</v>
      </c>
    </row>
    <row r="12" spans="1:17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444"/>
      <c r="M12" s="516"/>
      <c r="N12" s="444"/>
      <c r="O12" s="444"/>
      <c r="P12" s="175"/>
    </row>
    <row r="13" spans="1:17" ht="18.75" customHeight="1" thickTop="1" thickBot="1">
      <c r="B13" s="16" t="s">
        <v>2909</v>
      </c>
      <c r="C13" s="9" t="s">
        <v>1046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444"/>
      <c r="M13" s="516"/>
      <c r="N13" s="444"/>
      <c r="O13" s="444"/>
      <c r="P13" s="9" t="s">
        <v>87</v>
      </c>
      <c r="Q13" s="7">
        <f>'Прайс-лист'!N1844</f>
        <v>646.22769043183735</v>
      </c>
    </row>
    <row r="14" spans="1:17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309"/>
      <c r="N14" s="309"/>
      <c r="O14" s="309"/>
      <c r="P14" s="6"/>
      <c r="Q14" s="6"/>
    </row>
    <row r="15" spans="1:17" ht="7.5" customHeight="1" thickBot="1">
      <c r="M15" s="310"/>
      <c r="N15" s="310"/>
      <c r="O15" s="310"/>
    </row>
    <row r="16" spans="1:17" ht="18.75" customHeight="1" thickTop="1" thickBot="1">
      <c r="B16" s="16" t="s">
        <v>2910</v>
      </c>
      <c r="C16" s="9" t="s">
        <v>1047</v>
      </c>
      <c r="D16" s="10"/>
      <c r="E16" s="11" t="s">
        <v>385</v>
      </c>
      <c r="F16" s="12"/>
      <c r="G16" s="444">
        <v>500</v>
      </c>
      <c r="H16" s="444">
        <v>40</v>
      </c>
      <c r="I16" s="444" t="s">
        <v>4081</v>
      </c>
      <c r="J16" s="444">
        <v>53</v>
      </c>
      <c r="K16" s="444">
        <v>32</v>
      </c>
      <c r="L16" s="444">
        <v>75</v>
      </c>
      <c r="M16" s="516">
        <v>600</v>
      </c>
      <c r="N16" s="444">
        <v>4</v>
      </c>
      <c r="O16" s="444" t="s">
        <v>4086</v>
      </c>
      <c r="P16" s="9" t="s">
        <v>87</v>
      </c>
      <c r="Q16" s="7">
        <f>'Прайс-лист'!N1845</f>
        <v>660.12506011854362</v>
      </c>
    </row>
    <row r="17" spans="2:17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444"/>
      <c r="M17" s="516"/>
      <c r="N17" s="444"/>
      <c r="O17" s="444"/>
      <c r="P17" s="175"/>
    </row>
    <row r="18" spans="2:17" ht="18.75" customHeight="1" thickTop="1" thickBot="1">
      <c r="B18" s="16" t="s">
        <v>2911</v>
      </c>
      <c r="C18" s="9" t="s">
        <v>1048</v>
      </c>
      <c r="D18" s="10"/>
      <c r="E18" s="28" t="s">
        <v>386</v>
      </c>
      <c r="F18" s="14"/>
      <c r="G18" s="444"/>
      <c r="H18" s="444"/>
      <c r="I18" s="444"/>
      <c r="J18" s="444"/>
      <c r="K18" s="444"/>
      <c r="L18" s="444"/>
      <c r="M18" s="516"/>
      <c r="N18" s="444"/>
      <c r="O18" s="444"/>
      <c r="P18" s="9" t="s">
        <v>87</v>
      </c>
      <c r="Q18" s="7">
        <f>'Прайс-лист'!N1846</f>
        <v>738.2977646062659</v>
      </c>
    </row>
    <row r="19" spans="2:17" ht="7.5" customHeight="1" thickTop="1"/>
    <row r="20" spans="2:17" ht="37.5" customHeight="1">
      <c r="B20" s="500" t="s">
        <v>18</v>
      </c>
      <c r="C20" s="501"/>
      <c r="D20" s="501"/>
      <c r="E20" s="501"/>
      <c r="F20" s="501"/>
      <c r="G20" s="502"/>
    </row>
    <row r="21" spans="2:17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2:17" ht="18.75" customHeight="1"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37"/>
      <c r="Q22" s="437"/>
    </row>
    <row r="23" spans="2:17" ht="18.75" customHeight="1" thickBot="1"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37"/>
      <c r="O23" s="437"/>
      <c r="P23" s="437"/>
      <c r="Q23" s="437"/>
    </row>
    <row r="24" spans="2:17" ht="18.75" customHeight="1" thickTop="1" thickBot="1">
      <c r="E24" s="11" t="s">
        <v>385</v>
      </c>
      <c r="F24" s="436" t="s">
        <v>39</v>
      </c>
      <c r="G24" s="437"/>
      <c r="H24" s="437"/>
    </row>
    <row r="25" spans="2:17" ht="18.75" customHeight="1" thickTop="1" thickBot="1">
      <c r="E25" s="28" t="s">
        <v>386</v>
      </c>
      <c r="F25" s="436" t="s">
        <v>39</v>
      </c>
      <c r="G25" s="437"/>
      <c r="H25" s="437"/>
    </row>
    <row r="26" spans="2:17" ht="7.5" customHeight="1" thickTop="1"/>
    <row r="27" spans="2:17" ht="18.75" customHeight="1"/>
    <row r="28" spans="2:17" ht="18.75" customHeight="1"/>
    <row r="29" spans="2:17" ht="18.75" customHeight="1"/>
    <row r="30" spans="2:17" ht="18.75" customHeight="1"/>
    <row r="31" spans="2:17" ht="18.75" customHeight="1"/>
    <row r="32" spans="2:17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3">
    <mergeCell ref="B23:Q23"/>
    <mergeCell ref="F24:H24"/>
    <mergeCell ref="F25:H25"/>
    <mergeCell ref="G16:G18"/>
    <mergeCell ref="H16:H18"/>
    <mergeCell ref="I16:I18"/>
    <mergeCell ref="J16:J18"/>
    <mergeCell ref="B20:G20"/>
    <mergeCell ref="B22:Q22"/>
    <mergeCell ref="K16:K18"/>
    <mergeCell ref="L16:L18"/>
    <mergeCell ref="M16:M18"/>
    <mergeCell ref="G11:G13"/>
    <mergeCell ref="H11:H13"/>
    <mergeCell ref="I11:I13"/>
    <mergeCell ref="J11:J13"/>
    <mergeCell ref="B2:Q2"/>
    <mergeCell ref="G6:G8"/>
    <mergeCell ref="H6:H8"/>
    <mergeCell ref="I6:I8"/>
    <mergeCell ref="J6:J8"/>
    <mergeCell ref="K6:K8"/>
    <mergeCell ref="K11:K13"/>
    <mergeCell ref="L6:L8"/>
    <mergeCell ref="L11:L13"/>
    <mergeCell ref="M6:M8"/>
    <mergeCell ref="M11:M13"/>
    <mergeCell ref="N6:N8"/>
    <mergeCell ref="N11:N13"/>
    <mergeCell ref="N16:N18"/>
    <mergeCell ref="O6:O8"/>
    <mergeCell ref="O11:O13"/>
    <mergeCell ref="O16:O18"/>
  </mergeCells>
  <hyperlinks>
    <hyperlink ref="A4" location="'Прайс-лист'!R1843C2" display="ПРАЙС" xr:uid="{00000000-0004-0000-7200-000000000000}"/>
    <hyperlink ref="A3" location="Б!R30C2" display="КАТАЛОГ" xr:uid="{00000000-0004-0000-7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theme="5" tint="0.39997558519241921"/>
  </sheetPr>
  <dimension ref="A1:N4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9" style="316" customWidth="1"/>
    <col min="14" max="14" width="7.140625" style="347" customWidth="1"/>
    <col min="15" max="16384" width="9.140625" style="4"/>
  </cols>
  <sheetData>
    <row r="1" spans="1:13" ht="15" customHeight="1"/>
    <row r="2" spans="1:13" ht="37.5" customHeight="1">
      <c r="B2" s="497" t="s">
        <v>2912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4082</v>
      </c>
      <c r="I4" s="5" t="s">
        <v>4083</v>
      </c>
      <c r="J4" s="5" t="s">
        <v>3959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2913</v>
      </c>
      <c r="C6" s="9" t="s">
        <v>2919</v>
      </c>
      <c r="D6" s="10"/>
      <c r="E6" s="248" t="s">
        <v>572</v>
      </c>
      <c r="F6" s="12"/>
      <c r="G6" s="9">
        <v>23</v>
      </c>
      <c r="H6" s="9" t="s">
        <v>4084</v>
      </c>
      <c r="I6" s="307" t="s">
        <v>4085</v>
      </c>
      <c r="J6" s="307">
        <v>500</v>
      </c>
      <c r="K6" s="9">
        <v>0.33100000000000002</v>
      </c>
      <c r="L6" s="7">
        <f>'Прайс-лист'!N1857</f>
        <v>725.13419999999996</v>
      </c>
      <c r="M6" s="381"/>
    </row>
    <row r="7" spans="1:13" ht="7.5" customHeight="1" thickTop="1">
      <c r="B7" s="19"/>
      <c r="C7" s="20"/>
      <c r="D7" s="21"/>
      <c r="E7" s="22"/>
      <c r="F7" s="23"/>
      <c r="G7" s="20"/>
      <c r="H7" s="20"/>
      <c r="I7" s="308"/>
      <c r="J7" s="308"/>
      <c r="K7" s="20"/>
      <c r="L7" s="20"/>
      <c r="M7" s="381"/>
    </row>
    <row r="8" spans="1:13" ht="7.5" customHeight="1" thickBot="1">
      <c r="B8" s="25"/>
      <c r="C8" s="9"/>
      <c r="D8" s="10"/>
      <c r="E8" s="14"/>
      <c r="F8" s="14"/>
      <c r="G8" s="9"/>
      <c r="H8" s="9"/>
      <c r="I8" s="307"/>
      <c r="J8" s="307"/>
      <c r="K8" s="9"/>
      <c r="L8" s="9"/>
      <c r="M8" s="382"/>
    </row>
    <row r="9" spans="1:13" ht="18.75" customHeight="1" thickTop="1" thickBot="1">
      <c r="B9" s="8" t="s">
        <v>2914</v>
      </c>
      <c r="C9" s="9" t="s">
        <v>2920</v>
      </c>
      <c r="D9" s="10"/>
      <c r="E9" s="248" t="s">
        <v>572</v>
      </c>
      <c r="F9" s="12"/>
      <c r="G9" s="9">
        <v>23</v>
      </c>
      <c r="H9" s="9" t="s">
        <v>4084</v>
      </c>
      <c r="I9" s="307" t="s">
        <v>4084</v>
      </c>
      <c r="J9" s="307">
        <v>500</v>
      </c>
      <c r="K9" s="9" t="s">
        <v>87</v>
      </c>
      <c r="L9" s="7">
        <f>'Прайс-лист'!N1858</f>
        <v>754.61120000000005</v>
      </c>
      <c r="M9" s="381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308"/>
      <c r="J10" s="308"/>
      <c r="K10" s="20"/>
      <c r="L10" s="20"/>
      <c r="M10" s="381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307"/>
      <c r="J11" s="307"/>
      <c r="K11" s="9"/>
      <c r="L11" s="9"/>
      <c r="M11" s="382"/>
    </row>
    <row r="12" spans="1:13" ht="18.75" customHeight="1" thickTop="1" thickBot="1">
      <c r="B12" s="8" t="s">
        <v>2915</v>
      </c>
      <c r="C12" s="9" t="s">
        <v>2921</v>
      </c>
      <c r="D12" s="10"/>
      <c r="E12" s="248" t="s">
        <v>572</v>
      </c>
      <c r="F12" s="12"/>
      <c r="G12" s="9">
        <v>23</v>
      </c>
      <c r="H12" s="9" t="s">
        <v>4084</v>
      </c>
      <c r="I12" s="307" t="s">
        <v>4085</v>
      </c>
      <c r="J12" s="307">
        <v>750</v>
      </c>
      <c r="K12" s="9">
        <v>0.497</v>
      </c>
      <c r="L12" s="7">
        <f>'Прайс-лист'!N1859</f>
        <v>879.84297120000008</v>
      </c>
      <c r="M12" s="381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308"/>
      <c r="J13" s="308"/>
      <c r="K13" s="20"/>
      <c r="L13" s="20"/>
      <c r="M13" s="381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307"/>
      <c r="J14" s="307"/>
      <c r="K14" s="9"/>
      <c r="L14" s="9"/>
      <c r="M14" s="382"/>
    </row>
    <row r="15" spans="1:13" ht="18.75" customHeight="1" thickTop="1" thickBot="1">
      <c r="B15" s="8" t="s">
        <v>2916</v>
      </c>
      <c r="C15" s="9" t="s">
        <v>2922</v>
      </c>
      <c r="D15" s="10"/>
      <c r="E15" s="248" t="s">
        <v>572</v>
      </c>
      <c r="F15" s="12"/>
      <c r="G15" s="9">
        <v>23</v>
      </c>
      <c r="H15" s="9" t="s">
        <v>4084</v>
      </c>
      <c r="I15" s="307" t="s">
        <v>4084</v>
      </c>
      <c r="J15" s="307">
        <v>750</v>
      </c>
      <c r="K15" s="9" t="s">
        <v>87</v>
      </c>
      <c r="L15" s="7">
        <f>'Прайс-лист'!N1860</f>
        <v>921.3061616</v>
      </c>
      <c r="M15" s="381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308"/>
      <c r="J16" s="308"/>
      <c r="K16" s="20"/>
      <c r="L16" s="20"/>
      <c r="M16" s="381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307"/>
      <c r="J17" s="307"/>
      <c r="K17" s="9"/>
      <c r="L17" s="9"/>
      <c r="M17" s="382"/>
    </row>
    <row r="18" spans="2:13" ht="18.75" customHeight="1" thickTop="1" thickBot="1">
      <c r="B18" s="8" t="s">
        <v>2917</v>
      </c>
      <c r="C18" s="9" t="s">
        <v>2923</v>
      </c>
      <c r="D18" s="10"/>
      <c r="E18" s="248" t="s">
        <v>572</v>
      </c>
      <c r="F18" s="12"/>
      <c r="G18" s="9">
        <v>23</v>
      </c>
      <c r="H18" s="9" t="s">
        <v>4084</v>
      </c>
      <c r="I18" s="307" t="s">
        <v>4085</v>
      </c>
      <c r="J18" s="307">
        <v>1000</v>
      </c>
      <c r="K18" s="9">
        <v>0.66200000000000003</v>
      </c>
      <c r="L18" s="7">
        <f>'Прайс-лист'!N1861</f>
        <v>970.63549999999998</v>
      </c>
      <c r="M18" s="381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308"/>
      <c r="J19" s="308"/>
      <c r="K19" s="20"/>
      <c r="L19" s="20"/>
      <c r="M19" s="381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307"/>
      <c r="J20" s="307"/>
      <c r="K20" s="9"/>
      <c r="L20" s="9"/>
      <c r="M20" s="382"/>
    </row>
    <row r="21" spans="2:13" ht="18.75" customHeight="1" thickTop="1" thickBot="1">
      <c r="B21" s="8" t="s">
        <v>2918</v>
      </c>
      <c r="C21" s="9" t="s">
        <v>2924</v>
      </c>
      <c r="D21" s="10"/>
      <c r="E21" s="248" t="s">
        <v>572</v>
      </c>
      <c r="F21" s="12"/>
      <c r="G21" s="9">
        <v>23</v>
      </c>
      <c r="H21" s="9" t="s">
        <v>4084</v>
      </c>
      <c r="I21" s="307" t="s">
        <v>4084</v>
      </c>
      <c r="J21" s="307">
        <v>1000</v>
      </c>
      <c r="K21" s="9" t="s">
        <v>87</v>
      </c>
      <c r="L21" s="7">
        <f>'Прайс-лист'!N1862</f>
        <v>1008.5345</v>
      </c>
      <c r="M21" s="381"/>
    </row>
    <row r="22" spans="2:13" ht="7.5" customHeight="1" thickTop="1"/>
    <row r="23" spans="2:13" ht="37.5" customHeight="1">
      <c r="B23" s="500" t="s">
        <v>18</v>
      </c>
      <c r="C23" s="501"/>
      <c r="D23" s="501"/>
      <c r="E23" s="501"/>
      <c r="F23" s="501"/>
      <c r="G23" s="502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</row>
    <row r="26" spans="2:13" ht="18.75" customHeight="1" thickBo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</row>
    <row r="27" spans="2:13" ht="18.75" customHeight="1" thickTop="1" thickBot="1">
      <c r="E27" s="248" t="s">
        <v>572</v>
      </c>
      <c r="F27" s="436" t="s">
        <v>4087</v>
      </c>
      <c r="G27" s="437"/>
      <c r="H27" s="437"/>
      <c r="I27" s="437"/>
      <c r="J27" s="437"/>
      <c r="K27" s="437"/>
      <c r="L27" s="437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L27"/>
  </mergeCells>
  <hyperlinks>
    <hyperlink ref="A4" location="'Прайс-лист'!R1859C2" display="ПРАЙС" xr:uid="{00000000-0004-0000-7300-000000000000}"/>
    <hyperlink ref="A3" location="Б!R30C3" display="КАТАЛОГ" xr:uid="{00000000-0004-0000-7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theme="5" tint="0.39997558519241921"/>
  </sheetPr>
  <dimension ref="A1:Q33"/>
  <sheetViews>
    <sheetView topLeftCell="A4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7" t="s">
        <v>2929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3590</v>
      </c>
      <c r="K4" s="5" t="s">
        <v>3592</v>
      </c>
      <c r="L4" s="5" t="s">
        <v>3665</v>
      </c>
      <c r="M4" s="5" t="s">
        <v>1203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2927</v>
      </c>
      <c r="C6" s="9" t="s">
        <v>2925</v>
      </c>
      <c r="D6" s="10"/>
      <c r="E6" s="11" t="s">
        <v>385</v>
      </c>
      <c r="F6" s="12"/>
      <c r="G6" s="444">
        <v>200</v>
      </c>
      <c r="H6" s="444">
        <v>80</v>
      </c>
      <c r="I6" s="444">
        <v>50</v>
      </c>
      <c r="J6" s="444">
        <v>8</v>
      </c>
      <c r="K6" s="444">
        <v>50</v>
      </c>
      <c r="L6" s="444">
        <v>3</v>
      </c>
      <c r="M6" s="444" t="s">
        <v>4088</v>
      </c>
      <c r="N6" s="9">
        <v>0.48399999999999999</v>
      </c>
      <c r="O6" s="7">
        <f>'Прайс-лист'!N1873</f>
        <v>345.30199999999996</v>
      </c>
    </row>
    <row r="7" spans="1:15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444"/>
      <c r="M7" s="444"/>
      <c r="N7" s="9"/>
    </row>
    <row r="8" spans="1:15" ht="18.75" customHeight="1" thickTop="1" thickBot="1">
      <c r="B8" s="16" t="s">
        <v>2928</v>
      </c>
      <c r="C8" s="9" t="s">
        <v>2926</v>
      </c>
      <c r="D8" s="10"/>
      <c r="E8" s="28" t="s">
        <v>386</v>
      </c>
      <c r="F8" s="12"/>
      <c r="G8" s="444"/>
      <c r="H8" s="444"/>
      <c r="I8" s="444"/>
      <c r="J8" s="444"/>
      <c r="K8" s="444"/>
      <c r="L8" s="444"/>
      <c r="M8" s="444"/>
      <c r="N8" s="9" t="s">
        <v>87</v>
      </c>
      <c r="O8" s="7">
        <f>'Прайс-лист'!N1874</f>
        <v>717.20850610668924</v>
      </c>
    </row>
    <row r="9" spans="1:15" ht="7.5" customHeight="1" thickTop="1"/>
    <row r="10" spans="1:15" ht="37.5" customHeight="1">
      <c r="B10" s="500" t="s">
        <v>18</v>
      </c>
      <c r="C10" s="501"/>
      <c r="D10" s="501"/>
      <c r="E10" s="501"/>
      <c r="F10" s="501"/>
      <c r="G10" s="502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</row>
    <row r="13" spans="1:15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</row>
    <row r="14" spans="1:15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</row>
    <row r="15" spans="1:15" ht="18.75" customHeight="1" thickTop="1" thickBot="1">
      <c r="E15" s="11" t="s">
        <v>385</v>
      </c>
      <c r="F15" s="436" t="s">
        <v>38</v>
      </c>
      <c r="G15" s="437"/>
      <c r="H15" s="437"/>
    </row>
    <row r="16" spans="1:15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1873C2" display="ПРАЙС" xr:uid="{00000000-0004-0000-7400-000000000000}"/>
    <hyperlink ref="A3" location="Б!R30C4" display="КАТАЛОГ" xr:uid="{00000000-0004-0000-7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4.28515625" style="4" customWidth="1"/>
    <col min="15" max="15" width="83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75" t="s">
        <v>2936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  <c r="O2" s="257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388</v>
      </c>
      <c r="K4" s="5" t="s">
        <v>3665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2930</v>
      </c>
      <c r="C6" s="9" t="s">
        <v>2934</v>
      </c>
      <c r="D6" s="10"/>
      <c r="E6" s="11" t="s">
        <v>385</v>
      </c>
      <c r="F6" s="12"/>
      <c r="G6" s="516">
        <v>100</v>
      </c>
      <c r="H6" s="444">
        <v>68</v>
      </c>
      <c r="I6" s="444">
        <v>45</v>
      </c>
      <c r="J6" s="444" t="s">
        <v>4032</v>
      </c>
      <c r="K6" s="444">
        <v>2</v>
      </c>
      <c r="L6" s="444" t="s">
        <v>4089</v>
      </c>
      <c r="M6" s="9" t="s">
        <v>87</v>
      </c>
      <c r="N6" s="7">
        <f>'Прайс-лист'!N1885</f>
        <v>274.47305131244707</v>
      </c>
    </row>
    <row r="7" spans="1:15" ht="3.75" customHeight="1" thickTop="1" thickBot="1">
      <c r="B7" s="17"/>
      <c r="C7" s="9"/>
      <c r="D7" s="10"/>
      <c r="E7" s="15"/>
      <c r="F7" s="14"/>
      <c r="G7" s="516"/>
      <c r="H7" s="444"/>
      <c r="I7" s="444"/>
      <c r="J7" s="444"/>
      <c r="K7" s="444"/>
      <c r="L7" s="444"/>
      <c r="M7" s="9"/>
    </row>
    <row r="8" spans="1:15" ht="18.75" customHeight="1" thickTop="1" thickBot="1">
      <c r="B8" s="16" t="s">
        <v>2931</v>
      </c>
      <c r="C8" s="9" t="s">
        <v>1066</v>
      </c>
      <c r="D8" s="10"/>
      <c r="E8" s="28" t="s">
        <v>386</v>
      </c>
      <c r="F8" s="12"/>
      <c r="G8" s="516"/>
      <c r="H8" s="444"/>
      <c r="I8" s="444"/>
      <c r="J8" s="444"/>
      <c r="K8" s="444"/>
      <c r="L8" s="444"/>
      <c r="M8" s="9" t="s">
        <v>87</v>
      </c>
      <c r="N8" s="7">
        <f>'Прайс-лист'!N1886</f>
        <v>764.35533276883984</v>
      </c>
    </row>
    <row r="9" spans="1:15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</row>
    <row r="10" spans="1:15" ht="7.5" customHeight="1" thickBot="1">
      <c r="G10" s="310"/>
    </row>
    <row r="11" spans="1:15" ht="18.75" customHeight="1" thickTop="1" thickBot="1">
      <c r="B11" s="8" t="s">
        <v>2932</v>
      </c>
      <c r="C11" s="9" t="s">
        <v>2935</v>
      </c>
      <c r="D11" s="10"/>
      <c r="E11" s="11" t="s">
        <v>385</v>
      </c>
      <c r="F11" s="12"/>
      <c r="G11" s="516">
        <v>200</v>
      </c>
      <c r="H11" s="444">
        <v>160</v>
      </c>
      <c r="I11" s="444">
        <v>45</v>
      </c>
      <c r="J11" s="444" t="s">
        <v>4032</v>
      </c>
      <c r="K11" s="444">
        <v>2</v>
      </c>
      <c r="L11" s="444" t="s">
        <v>4090</v>
      </c>
      <c r="M11" s="9" t="s">
        <v>87</v>
      </c>
      <c r="N11" s="7">
        <f>'Прайс-лист'!N1887</f>
        <v>496.83096629974597</v>
      </c>
    </row>
    <row r="12" spans="1:15" ht="3.75" customHeight="1" thickTop="1" thickBot="1">
      <c r="B12" s="17"/>
      <c r="C12" s="9"/>
      <c r="D12" s="10"/>
      <c r="E12" s="15"/>
      <c r="F12" s="14"/>
      <c r="G12" s="516"/>
      <c r="H12" s="444"/>
      <c r="I12" s="444"/>
      <c r="J12" s="444"/>
      <c r="K12" s="444"/>
      <c r="L12" s="444"/>
      <c r="M12" s="9"/>
      <c r="N12" s="7"/>
    </row>
    <row r="13" spans="1:15" ht="18.75" customHeight="1" thickTop="1" thickBot="1">
      <c r="B13" s="16" t="s">
        <v>2933</v>
      </c>
      <c r="C13" s="9" t="s">
        <v>1063</v>
      </c>
      <c r="D13" s="10"/>
      <c r="E13" s="28" t="s">
        <v>386</v>
      </c>
      <c r="F13" s="12"/>
      <c r="G13" s="516"/>
      <c r="H13" s="444"/>
      <c r="I13" s="444"/>
      <c r="J13" s="444"/>
      <c r="K13" s="444"/>
      <c r="L13" s="444"/>
      <c r="M13" s="9" t="s">
        <v>87</v>
      </c>
      <c r="N13" s="7">
        <f>'Прайс-лист'!N1888</f>
        <v>972.81587806943253</v>
      </c>
    </row>
    <row r="14" spans="1:15" ht="7.5" customHeight="1" thickTop="1"/>
    <row r="15" spans="1:15" ht="37.5" customHeight="1">
      <c r="B15" s="500" t="s">
        <v>18</v>
      </c>
      <c r="C15" s="501"/>
      <c r="D15" s="501"/>
      <c r="E15" s="501"/>
      <c r="F15" s="501"/>
      <c r="G15" s="502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N17" s="437"/>
    </row>
    <row r="18" spans="2:14" ht="18.75" customHeight="1" thickBo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</row>
    <row r="19" spans="2:14" ht="18.75" customHeight="1" thickTop="1" thickBot="1">
      <c r="E19" s="11" t="s">
        <v>385</v>
      </c>
      <c r="F19" s="436" t="s">
        <v>38</v>
      </c>
      <c r="G19" s="437"/>
      <c r="H19" s="437"/>
    </row>
    <row r="20" spans="2:14" ht="18.75" customHeight="1" thickTop="1" thickBot="1">
      <c r="E20" s="28" t="s">
        <v>386</v>
      </c>
      <c r="F20" s="436" t="s">
        <v>40</v>
      </c>
      <c r="G20" s="437"/>
      <c r="H20" s="437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B15:G15"/>
    <mergeCell ref="B17:N17"/>
    <mergeCell ref="B18:N18"/>
    <mergeCell ref="F19:H19"/>
    <mergeCell ref="F20:H20"/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  <mergeCell ref="L6:L8"/>
    <mergeCell ref="L11:L13"/>
  </mergeCells>
  <hyperlinks>
    <hyperlink ref="A4" location="'Прайс-лист'!R1886C2" display="ПРАЙС" xr:uid="{00000000-0004-0000-7500-000000000000}"/>
    <hyperlink ref="A3" location="Б!R33C2" display="КАТАЛОГ" xr:uid="{00000000-0004-0000-7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theme="5" tint="0.39997558519241921"/>
  </sheetPr>
  <dimension ref="A1:P36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95.71093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7" t="s">
        <v>2941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3488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3665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2937</v>
      </c>
      <c r="C6" s="9" t="s">
        <v>2940</v>
      </c>
      <c r="D6" s="10"/>
      <c r="E6" s="11" t="s">
        <v>385</v>
      </c>
      <c r="F6" s="12"/>
      <c r="G6" s="444">
        <v>250</v>
      </c>
      <c r="H6" s="444">
        <v>200</v>
      </c>
      <c r="I6" s="444">
        <v>50</v>
      </c>
      <c r="J6" s="444" t="s">
        <v>4081</v>
      </c>
      <c r="K6" s="444" t="s">
        <v>4032</v>
      </c>
      <c r="L6" s="444">
        <v>4</v>
      </c>
      <c r="M6" s="9">
        <v>1.726</v>
      </c>
      <c r="N6" s="7">
        <f>'Прайс-лист'!N1899</f>
        <v>1295.9297232853514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2938</v>
      </c>
      <c r="C8" s="9" t="s">
        <v>1068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'Прайс-лист'!N1900</f>
        <v>2062.3696615071972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2939</v>
      </c>
      <c r="C10" s="9" t="s">
        <v>1106</v>
      </c>
      <c r="D10" s="10"/>
      <c r="E10" s="258" t="s">
        <v>1105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'Прайс-лист'!N1901</f>
        <v>1658.1299207451309</v>
      </c>
    </row>
    <row r="11" spans="1:14" ht="7.5" customHeight="1" thickTop="1"/>
    <row r="12" spans="1:14" ht="37.5" customHeight="1">
      <c r="B12" s="500" t="s">
        <v>18</v>
      </c>
      <c r="C12" s="501"/>
      <c r="D12" s="501"/>
      <c r="E12" s="501"/>
      <c r="F12" s="501"/>
      <c r="G12" s="502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</row>
    <row r="15" spans="1:14" ht="18.75" customHeight="1"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437"/>
    </row>
    <row r="16" spans="1:14" ht="18.75" customHeight="1" thickBot="1"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</row>
    <row r="17" spans="5:14" ht="18.75" customHeight="1" thickTop="1" thickBot="1">
      <c r="E17" s="11" t="s">
        <v>385</v>
      </c>
      <c r="F17" s="436" t="s">
        <v>38</v>
      </c>
      <c r="G17" s="437"/>
      <c r="H17" s="437"/>
      <c r="I17" s="437"/>
      <c r="J17" s="437"/>
      <c r="K17" s="437"/>
      <c r="L17" s="437"/>
      <c r="M17" s="437"/>
      <c r="N17" s="437"/>
    </row>
    <row r="18" spans="5:14" ht="18.75" customHeight="1" thickTop="1" thickBot="1">
      <c r="E18" s="28" t="s">
        <v>386</v>
      </c>
      <c r="F18" s="436" t="s">
        <v>40</v>
      </c>
      <c r="G18" s="437"/>
      <c r="H18" s="437"/>
      <c r="I18" s="437"/>
      <c r="J18" s="437"/>
      <c r="K18" s="437"/>
      <c r="L18" s="437"/>
      <c r="M18" s="437"/>
      <c r="N18" s="437"/>
    </row>
    <row r="19" spans="5:14" ht="18.75" customHeight="1" thickTop="1" thickBot="1">
      <c r="E19" s="258" t="s">
        <v>1105</v>
      </c>
      <c r="F19" s="436" t="s">
        <v>3677</v>
      </c>
      <c r="G19" s="437"/>
      <c r="H19" s="437"/>
      <c r="I19" s="437"/>
      <c r="J19" s="437"/>
      <c r="K19" s="437"/>
      <c r="L19" s="437"/>
      <c r="M19" s="437"/>
      <c r="N19" s="437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B12:G12"/>
    <mergeCell ref="B14:N14"/>
    <mergeCell ref="B15:N15"/>
    <mergeCell ref="B16:N16"/>
    <mergeCell ref="F19:N19"/>
    <mergeCell ref="F17:N17"/>
    <mergeCell ref="F18:N18"/>
    <mergeCell ref="B2:N2"/>
    <mergeCell ref="G6:G10"/>
    <mergeCell ref="H6:H10"/>
    <mergeCell ref="I6:I10"/>
    <mergeCell ref="J6:J10"/>
    <mergeCell ref="K6:K10"/>
    <mergeCell ref="L6:L10"/>
  </mergeCells>
  <hyperlinks>
    <hyperlink ref="A4" location="'Прайс-лист'!R1900C2" display="ПРАЙС" xr:uid="{00000000-0004-0000-7600-000000000000}"/>
    <hyperlink ref="A3" location="Б!R33C4" display="КАТАЛОГ" xr:uid="{00000000-0004-0000-7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M39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9.140625" style="316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51" t="s">
        <v>1703</v>
      </c>
      <c r="C2" s="452"/>
      <c r="D2" s="452"/>
      <c r="E2" s="452"/>
      <c r="F2" s="452"/>
      <c r="G2" s="452"/>
      <c r="H2" s="452"/>
      <c r="I2" s="452"/>
      <c r="J2" s="452"/>
      <c r="K2" s="45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1683</v>
      </c>
      <c r="C6" s="9" t="s">
        <v>1690</v>
      </c>
      <c r="D6" s="10"/>
      <c r="E6" s="11" t="s">
        <v>385</v>
      </c>
      <c r="F6" s="12"/>
      <c r="G6" s="444">
        <v>130</v>
      </c>
      <c r="H6" s="444">
        <v>26</v>
      </c>
      <c r="I6" s="444" t="s">
        <v>1677</v>
      </c>
      <c r="J6" s="9">
        <v>0.156</v>
      </c>
      <c r="K6" s="7">
        <f>'Прайс-лист'!N56</f>
        <v>106.31487810330229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1684</v>
      </c>
      <c r="C8" s="9" t="s">
        <v>239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'Прайс-лист'!N57</f>
        <v>406.49806333615584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2" ht="18.75" customHeight="1" thickTop="1" thickBot="1">
      <c r="B10" s="16" t="s">
        <v>1685</v>
      </c>
      <c r="C10" s="9" t="s">
        <v>240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'Прайс-лист'!N58</f>
        <v>167.11587048264184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2" ht="18.75" customHeight="1" thickTop="1" thickBot="1">
      <c r="B12" s="16" t="s">
        <v>1686</v>
      </c>
      <c r="C12" s="9" t="s">
        <v>241</v>
      </c>
      <c r="D12" s="10"/>
      <c r="E12" s="94" t="s">
        <v>388</v>
      </c>
      <c r="F12" s="12"/>
      <c r="G12" s="444"/>
      <c r="H12" s="444"/>
      <c r="I12" s="444"/>
      <c r="J12" s="9" t="s">
        <v>87</v>
      </c>
      <c r="K12" s="7">
        <f>'Прайс-лист'!N59</f>
        <v>207.07080833192211</v>
      </c>
    </row>
    <row r="13" spans="1:12" ht="7.5" customHeight="1" thickTop="1"/>
    <row r="14" spans="1:12" ht="37.5" customHeight="1">
      <c r="B14" s="454" t="s">
        <v>18</v>
      </c>
      <c r="C14" s="455"/>
      <c r="D14" s="455"/>
      <c r="E14" s="455"/>
      <c r="F14" s="455"/>
      <c r="G14" s="456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7" t="s">
        <v>1205</v>
      </c>
      <c r="C16" s="437"/>
      <c r="D16" s="437"/>
      <c r="E16" s="437"/>
      <c r="F16" s="437"/>
      <c r="G16" s="437"/>
      <c r="H16" s="437"/>
      <c r="I16" s="437"/>
      <c r="J16" s="437"/>
      <c r="K16" s="437"/>
      <c r="L16" s="317"/>
    </row>
    <row r="17" spans="5:8" ht="18.75" customHeight="1" thickTop="1" thickBot="1">
      <c r="E17" s="11" t="s">
        <v>385</v>
      </c>
      <c r="F17" s="436" t="s">
        <v>38</v>
      </c>
      <c r="G17" s="437"/>
      <c r="H17" s="437"/>
    </row>
    <row r="18" spans="5:8" ht="18.75" customHeight="1" thickTop="1" thickBot="1">
      <c r="E18" s="27" t="s">
        <v>11</v>
      </c>
      <c r="F18" s="436" t="s">
        <v>39</v>
      </c>
      <c r="G18" s="437"/>
      <c r="H18" s="437"/>
    </row>
    <row r="19" spans="5:8" ht="18.75" customHeight="1" thickTop="1" thickBot="1">
      <c r="E19" s="28" t="s">
        <v>386</v>
      </c>
      <c r="F19" s="436" t="s">
        <v>40</v>
      </c>
      <c r="G19" s="437"/>
      <c r="H19" s="437"/>
    </row>
    <row r="20" spans="5:8" ht="18.75" customHeight="1" thickTop="1" thickBot="1">
      <c r="E20" s="94" t="s">
        <v>388</v>
      </c>
      <c r="F20" s="436" t="s">
        <v>94</v>
      </c>
      <c r="G20" s="437"/>
      <c r="H20" s="437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F20:H20"/>
    <mergeCell ref="F17:H17"/>
    <mergeCell ref="F18:H18"/>
    <mergeCell ref="F19:H19"/>
    <mergeCell ref="B2:K2"/>
    <mergeCell ref="G6:G12"/>
    <mergeCell ref="H6:H12"/>
    <mergeCell ref="I6:I12"/>
    <mergeCell ref="B14:G14"/>
    <mergeCell ref="B16:K16"/>
  </mergeCells>
  <hyperlinks>
    <hyperlink ref="A3" location="Т!R6C2" display="ТРИМАЧІ" xr:uid="{00000000-0004-0000-0B00-000000000000}"/>
    <hyperlink ref="A4" location="'Прайс-лист'!R57C2" display="ПРАЙС" xr:uid="{00000000-0004-0000-0B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theme="5" tint="0.39997558519241921"/>
  </sheetPr>
  <dimension ref="A1:V36"/>
  <sheetViews>
    <sheetView zoomScaleNormal="100" workbookViewId="0">
      <selection activeCell="L30" sqref="L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0.7109375" style="4" customWidth="1"/>
    <col min="19" max="19" width="10" style="4" customWidth="1"/>
    <col min="20" max="20" width="15" style="4" customWidth="1"/>
    <col min="21" max="21" width="118" style="4" customWidth="1"/>
    <col min="22" max="22" width="7.140625" style="347" customWidth="1"/>
    <col min="23" max="16384" width="9.140625" style="4"/>
  </cols>
  <sheetData>
    <row r="1" spans="1:20" ht="15" customHeight="1"/>
    <row r="2" spans="1:20" ht="37.5" customHeight="1">
      <c r="B2" s="497" t="s">
        <v>2945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9"/>
    </row>
    <row r="3" spans="1:20" ht="22.5" customHeight="1">
      <c r="A3" s="30" t="s">
        <v>3488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4035</v>
      </c>
      <c r="K4" s="5" t="s">
        <v>4034</v>
      </c>
      <c r="L4" s="5" t="s">
        <v>3590</v>
      </c>
      <c r="M4" s="5" t="s">
        <v>3592</v>
      </c>
      <c r="N4" s="5" t="s">
        <v>4046</v>
      </c>
      <c r="O4" s="5" t="s">
        <v>4045</v>
      </c>
      <c r="P4" s="5" t="s">
        <v>4093</v>
      </c>
      <c r="Q4" s="5" t="s">
        <v>3665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2942</v>
      </c>
      <c r="C6" s="9" t="s">
        <v>2946</v>
      </c>
      <c r="D6" s="10"/>
      <c r="E6" s="11" t="s">
        <v>385</v>
      </c>
      <c r="F6" s="12"/>
      <c r="G6" s="444">
        <v>250</v>
      </c>
      <c r="H6" s="444">
        <v>200</v>
      </c>
      <c r="I6" s="444">
        <v>57</v>
      </c>
      <c r="J6" s="444">
        <v>51</v>
      </c>
      <c r="K6" s="444">
        <v>57</v>
      </c>
      <c r="L6" s="444" t="s">
        <v>4081</v>
      </c>
      <c r="M6" s="444">
        <v>31</v>
      </c>
      <c r="N6" s="444">
        <v>300</v>
      </c>
      <c r="O6" s="444">
        <v>600</v>
      </c>
      <c r="P6" s="444">
        <v>100</v>
      </c>
      <c r="Q6" s="444">
        <v>10</v>
      </c>
      <c r="R6" s="444" t="s">
        <v>4094</v>
      </c>
      <c r="S6" s="9">
        <v>5.3250000000000002</v>
      </c>
      <c r="T6" s="7">
        <f>'Прайс-лист'!N1912</f>
        <v>2008.6385780000001</v>
      </c>
    </row>
    <row r="7" spans="1:20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9"/>
    </row>
    <row r="8" spans="1:20" ht="18.75" customHeight="1" thickTop="1" thickBot="1">
      <c r="B8" s="16" t="s">
        <v>2943</v>
      </c>
      <c r="C8" s="9" t="s">
        <v>1072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9" t="s">
        <v>87</v>
      </c>
      <c r="T8" s="7">
        <f>'Прайс-лист'!N1913</f>
        <v>2458.4446975783235</v>
      </c>
    </row>
    <row r="9" spans="1:20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9"/>
    </row>
    <row r="10" spans="1:20" ht="18.75" customHeight="1" thickTop="1" thickBot="1">
      <c r="B10" s="16" t="s">
        <v>2944</v>
      </c>
      <c r="C10" s="9" t="s">
        <v>1107</v>
      </c>
      <c r="D10" s="10"/>
      <c r="E10" s="258" t="s">
        <v>1105</v>
      </c>
      <c r="F10" s="12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9" t="s">
        <v>87</v>
      </c>
      <c r="T10" s="7">
        <f>'Прайс-лист'!N1914</f>
        <v>2353.3131389999999</v>
      </c>
    </row>
    <row r="11" spans="1:20" ht="7.5" customHeight="1" thickTop="1"/>
    <row r="12" spans="1:20" ht="37.5" customHeight="1">
      <c r="B12" s="500" t="s">
        <v>18</v>
      </c>
      <c r="C12" s="501"/>
      <c r="D12" s="501"/>
      <c r="E12" s="501"/>
      <c r="F12" s="501"/>
      <c r="G12" s="502"/>
    </row>
    <row r="13" spans="1:20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8.75" customHeigh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</row>
    <row r="15" spans="1:20" ht="18.75" customHeight="1"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437"/>
      <c r="O15" s="437"/>
      <c r="P15" s="437"/>
      <c r="Q15" s="437"/>
      <c r="R15" s="437"/>
      <c r="S15" s="437"/>
      <c r="T15" s="437"/>
    </row>
    <row r="16" spans="1:20" ht="18.75" customHeight="1" thickBot="1"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437"/>
      <c r="P16" s="437"/>
      <c r="Q16" s="437"/>
      <c r="R16" s="437"/>
      <c r="S16" s="437"/>
      <c r="T16" s="437"/>
    </row>
    <row r="17" spans="5:20" ht="18.75" customHeight="1" thickTop="1" thickBot="1">
      <c r="E17" s="11" t="s">
        <v>385</v>
      </c>
      <c r="F17" s="436" t="s">
        <v>38</v>
      </c>
      <c r="G17" s="437"/>
      <c r="H17" s="437"/>
      <c r="I17" s="437"/>
      <c r="J17" s="437"/>
      <c r="K17" s="437"/>
      <c r="L17" s="437"/>
      <c r="M17" s="437"/>
      <c r="N17" s="437"/>
      <c r="O17" s="437"/>
      <c r="P17" s="437"/>
      <c r="Q17" s="437"/>
      <c r="R17" s="437"/>
      <c r="S17" s="437"/>
      <c r="T17" s="437"/>
    </row>
    <row r="18" spans="5:20" ht="18.75" customHeight="1" thickTop="1" thickBot="1">
      <c r="E18" s="28" t="s">
        <v>386</v>
      </c>
      <c r="F18" s="436" t="s">
        <v>40</v>
      </c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</row>
    <row r="19" spans="5:20" ht="18.75" customHeight="1" thickTop="1" thickBot="1">
      <c r="E19" s="258" t="s">
        <v>1105</v>
      </c>
      <c r="F19" s="436" t="s">
        <v>3677</v>
      </c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</row>
    <row r="20" spans="5:20" ht="18.75" customHeight="1" thickTop="1"/>
    <row r="21" spans="5:20" ht="18.75" customHeight="1"/>
    <row r="22" spans="5:20" ht="18.75" customHeight="1"/>
    <row r="23" spans="5:20" ht="18.75" customHeight="1"/>
    <row r="24" spans="5:20" ht="18.75" customHeight="1"/>
    <row r="25" spans="5:20" ht="18.75" customHeight="1"/>
    <row r="26" spans="5:20" ht="18.75" customHeight="1"/>
    <row r="27" spans="5:20" ht="18.75" customHeight="1"/>
    <row r="28" spans="5:20" ht="18.75" customHeight="1"/>
    <row r="29" spans="5:20" ht="18.75" customHeight="1"/>
    <row r="30" spans="5:20" ht="18.75" customHeight="1"/>
    <row r="31" spans="5:20" ht="18.75" customHeight="1"/>
    <row r="32" spans="5:20" ht="18.75" customHeight="1"/>
    <row r="33" ht="18.75" customHeight="1"/>
    <row r="34" ht="18.75" customHeight="1"/>
    <row r="35" ht="18.75" customHeight="1"/>
    <row r="36" ht="18.75" customHeight="1"/>
  </sheetData>
  <mergeCells count="20">
    <mergeCell ref="F18:T18"/>
    <mergeCell ref="F19:T19"/>
    <mergeCell ref="B12:G12"/>
    <mergeCell ref="B14:T14"/>
    <mergeCell ref="B15:T15"/>
    <mergeCell ref="B16:T16"/>
    <mergeCell ref="F17:T17"/>
    <mergeCell ref="B2:T2"/>
    <mergeCell ref="G6:G10"/>
    <mergeCell ref="H6:H10"/>
    <mergeCell ref="I6:I10"/>
    <mergeCell ref="J6:J10"/>
    <mergeCell ref="R6:R10"/>
    <mergeCell ref="L6:L10"/>
    <mergeCell ref="Q6:Q10"/>
    <mergeCell ref="P6:P10"/>
    <mergeCell ref="O6:O10"/>
    <mergeCell ref="N6:N10"/>
    <mergeCell ref="M6:M10"/>
    <mergeCell ref="K6:K10"/>
  </mergeCells>
  <hyperlinks>
    <hyperlink ref="A4" location="'Прайс-лист'!R1913C2" display="ПРАЙС" xr:uid="{00000000-0004-0000-7700-000000000000}"/>
    <hyperlink ref="A3" location="Б!R36C2" display="КАТАЛОГ" xr:uid="{00000000-0004-0000-7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theme="5" tint="0.39997558519241921"/>
  </sheetPr>
  <dimension ref="A1:Q43"/>
  <sheetViews>
    <sheetView zoomScale="97" zoomScaleNormal="97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4" width="10" style="4" customWidth="1"/>
    <col min="15" max="15" width="15.7109375" style="4" customWidth="1"/>
    <col min="16" max="16" width="112.1406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7" t="s">
        <v>2955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3488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4035</v>
      </c>
      <c r="J4" s="5" t="s">
        <v>4034</v>
      </c>
      <c r="K4" s="5" t="s">
        <v>3590</v>
      </c>
      <c r="L4" s="5" t="s">
        <v>1693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2948</v>
      </c>
      <c r="C6" s="9" t="s">
        <v>2947</v>
      </c>
      <c r="D6" s="10"/>
      <c r="E6" s="11" t="s">
        <v>385</v>
      </c>
      <c r="F6" s="12"/>
      <c r="G6" s="444">
        <v>600</v>
      </c>
      <c r="H6" s="444">
        <v>45</v>
      </c>
      <c r="I6" s="444">
        <v>51</v>
      </c>
      <c r="J6" s="444">
        <v>57</v>
      </c>
      <c r="K6" s="444" t="s">
        <v>4095</v>
      </c>
      <c r="L6" s="444">
        <v>600</v>
      </c>
      <c r="M6" s="506" t="s">
        <v>4097</v>
      </c>
      <c r="N6" s="9" t="s">
        <v>87</v>
      </c>
      <c r="O6" s="7">
        <f>'Прайс-лист'!N1925</f>
        <v>0</v>
      </c>
    </row>
    <row r="7" spans="1:15" ht="3.75" customHeight="1" thickTop="1" thickBot="1">
      <c r="C7" s="9"/>
      <c r="D7" s="10"/>
      <c r="E7" s="13"/>
      <c r="F7" s="14"/>
      <c r="G7" s="444"/>
      <c r="H7" s="444"/>
      <c r="I7" s="444"/>
      <c r="J7" s="444"/>
      <c r="K7" s="444"/>
      <c r="L7" s="444"/>
      <c r="M7" s="506"/>
      <c r="N7" s="9"/>
    </row>
    <row r="8" spans="1:15" ht="18.75" customHeight="1" thickTop="1" thickBot="1">
      <c r="B8" s="16" t="s">
        <v>2949</v>
      </c>
      <c r="C8" s="9" t="s">
        <v>1074</v>
      </c>
      <c r="D8" s="10"/>
      <c r="E8" s="28" t="s">
        <v>386</v>
      </c>
      <c r="F8" s="12"/>
      <c r="G8" s="444"/>
      <c r="H8" s="444"/>
      <c r="I8" s="444"/>
      <c r="J8" s="444"/>
      <c r="K8" s="444"/>
      <c r="L8" s="444"/>
      <c r="M8" s="506"/>
      <c r="N8" s="9" t="s">
        <v>87</v>
      </c>
      <c r="O8" s="7">
        <f>'Прайс-лист'!N1926</f>
        <v>0</v>
      </c>
    </row>
    <row r="9" spans="1:15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506"/>
      <c r="N9" s="9"/>
    </row>
    <row r="10" spans="1:15" ht="18.75" customHeight="1" thickTop="1" thickBot="1">
      <c r="B10" s="16" t="s">
        <v>2950</v>
      </c>
      <c r="C10" s="9" t="s">
        <v>1108</v>
      </c>
      <c r="D10" s="10"/>
      <c r="E10" s="258" t="s">
        <v>1105</v>
      </c>
      <c r="F10" s="12"/>
      <c r="G10" s="444"/>
      <c r="H10" s="444"/>
      <c r="I10" s="444"/>
      <c r="J10" s="444"/>
      <c r="K10" s="444"/>
      <c r="L10" s="444"/>
      <c r="M10" s="506"/>
      <c r="N10" s="9" t="s">
        <v>87</v>
      </c>
      <c r="O10" s="7">
        <f>'Прайс-лист'!N1927</f>
        <v>4412.4148755292126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2952</v>
      </c>
      <c r="C13" s="9" t="s">
        <v>2951</v>
      </c>
      <c r="D13" s="10"/>
      <c r="E13" s="11" t="s">
        <v>385</v>
      </c>
      <c r="F13" s="12"/>
      <c r="G13" s="444">
        <v>1500</v>
      </c>
      <c r="H13" s="444">
        <v>45</v>
      </c>
      <c r="I13" s="444">
        <v>51</v>
      </c>
      <c r="J13" s="444">
        <v>57</v>
      </c>
      <c r="K13" s="444" t="s">
        <v>4096</v>
      </c>
      <c r="L13" s="444">
        <v>1500</v>
      </c>
      <c r="M13" s="506" t="s">
        <v>4098</v>
      </c>
      <c r="N13" s="9" t="s">
        <v>87</v>
      </c>
      <c r="O13" s="7">
        <f>'Прайс-лист'!N1928</f>
        <v>8438.6418720000001</v>
      </c>
    </row>
    <row r="14" spans="1:15" ht="3.75" customHeight="1" thickTop="1" thickBot="1">
      <c r="C14" s="9"/>
      <c r="D14" s="10"/>
      <c r="E14" s="13"/>
      <c r="F14" s="14"/>
      <c r="G14" s="444"/>
      <c r="H14" s="444"/>
      <c r="I14" s="444"/>
      <c r="J14" s="444"/>
      <c r="K14" s="444"/>
      <c r="L14" s="444"/>
      <c r="M14" s="506"/>
      <c r="N14" s="9"/>
    </row>
    <row r="15" spans="1:15" ht="18.75" customHeight="1" thickTop="1" thickBot="1">
      <c r="B15" s="16" t="s">
        <v>2953</v>
      </c>
      <c r="C15" s="9" t="s">
        <v>1076</v>
      </c>
      <c r="D15" s="10"/>
      <c r="E15" s="28" t="s">
        <v>386</v>
      </c>
      <c r="F15" s="12"/>
      <c r="G15" s="444"/>
      <c r="H15" s="444"/>
      <c r="I15" s="444"/>
      <c r="J15" s="444"/>
      <c r="K15" s="444"/>
      <c r="L15" s="444"/>
      <c r="M15" s="506"/>
      <c r="N15" s="9" t="s">
        <v>87</v>
      </c>
      <c r="O15" s="7">
        <f>'Прайс-лист'!N1929</f>
        <v>0</v>
      </c>
    </row>
    <row r="16" spans="1:15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444"/>
      <c r="M16" s="506"/>
      <c r="N16" s="9"/>
    </row>
    <row r="17" spans="2:15" ht="18.75" customHeight="1" thickTop="1" thickBot="1">
      <c r="B17" s="16" t="s">
        <v>2954</v>
      </c>
      <c r="C17" s="9" t="s">
        <v>1109</v>
      </c>
      <c r="D17" s="10"/>
      <c r="E17" s="258" t="s">
        <v>1105</v>
      </c>
      <c r="F17" s="12"/>
      <c r="G17" s="444"/>
      <c r="H17" s="444"/>
      <c r="I17" s="444"/>
      <c r="J17" s="444"/>
      <c r="K17" s="444"/>
      <c r="L17" s="444"/>
      <c r="M17" s="506"/>
      <c r="N17" s="9" t="s">
        <v>87</v>
      </c>
      <c r="O17" s="7">
        <f>'Прайс-лист'!N1930</f>
        <v>9270.6217749999996</v>
      </c>
    </row>
    <row r="18" spans="2:15" ht="7.5" customHeight="1" thickTop="1"/>
    <row r="19" spans="2:15" ht="37.5" customHeight="1">
      <c r="B19" s="500" t="s">
        <v>18</v>
      </c>
      <c r="C19" s="501"/>
      <c r="D19" s="501"/>
      <c r="E19" s="501"/>
      <c r="F19" s="501"/>
      <c r="G19" s="502"/>
    </row>
    <row r="20" spans="2:15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 ht="18.75" customHeight="1"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  <c r="O21" s="437"/>
    </row>
    <row r="22" spans="2:15" ht="18.75" customHeight="1"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</row>
    <row r="23" spans="2:15" ht="18.75" customHeight="1" thickBot="1"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37"/>
      <c r="O23" s="437"/>
    </row>
    <row r="24" spans="2:15" ht="18.75" customHeight="1" thickTop="1" thickBot="1">
      <c r="E24" s="11" t="s">
        <v>385</v>
      </c>
      <c r="F24" s="495" t="s">
        <v>38</v>
      </c>
      <c r="G24" s="496"/>
      <c r="H24" s="496"/>
      <c r="I24" s="496"/>
      <c r="J24" s="496"/>
      <c r="K24" s="496"/>
      <c r="L24" s="496"/>
      <c r="M24" s="496"/>
      <c r="N24" s="496"/>
      <c r="O24" s="496"/>
    </row>
    <row r="25" spans="2:15" ht="18.75" customHeight="1" thickTop="1" thickBot="1">
      <c r="E25" s="28" t="s">
        <v>386</v>
      </c>
      <c r="F25" s="495" t="s">
        <v>40</v>
      </c>
      <c r="G25" s="496"/>
      <c r="H25" s="496"/>
      <c r="I25" s="496"/>
      <c r="J25" s="496"/>
      <c r="K25" s="496"/>
      <c r="L25" s="496"/>
      <c r="M25" s="496"/>
      <c r="N25" s="496"/>
      <c r="O25" s="496"/>
    </row>
    <row r="26" spans="2:15" ht="18.75" customHeight="1" thickTop="1" thickBot="1">
      <c r="E26" s="258" t="s">
        <v>1105</v>
      </c>
      <c r="F26" s="495" t="s">
        <v>3677</v>
      </c>
      <c r="G26" s="496"/>
      <c r="H26" s="496"/>
      <c r="I26" s="496"/>
      <c r="J26" s="496"/>
      <c r="K26" s="496"/>
      <c r="L26" s="496"/>
      <c r="M26" s="496"/>
      <c r="N26" s="496"/>
      <c r="O26" s="496"/>
    </row>
    <row r="27" spans="2:15" ht="18.75" customHeight="1" thickTop="1"/>
    <row r="28" spans="2:15" ht="18.75" customHeight="1"/>
    <row r="29" spans="2:15" ht="18.75" customHeight="1"/>
    <row r="30" spans="2:15" ht="18.75" customHeight="1"/>
    <row r="31" spans="2:15" ht="18.75" customHeight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2">
    <mergeCell ref="F25:O25"/>
    <mergeCell ref="F26:O26"/>
    <mergeCell ref="B19:G19"/>
    <mergeCell ref="B21:O21"/>
    <mergeCell ref="B22:O22"/>
    <mergeCell ref="B23:O23"/>
    <mergeCell ref="F24:O24"/>
    <mergeCell ref="G13:G17"/>
    <mergeCell ref="H13:H17"/>
    <mergeCell ref="I13:I17"/>
    <mergeCell ref="J13:J17"/>
    <mergeCell ref="M13:M17"/>
    <mergeCell ref="K13:K17"/>
    <mergeCell ref="L13:L17"/>
    <mergeCell ref="B2:O2"/>
    <mergeCell ref="G6:G10"/>
    <mergeCell ref="H6:H10"/>
    <mergeCell ref="I6:I10"/>
    <mergeCell ref="J6:J10"/>
    <mergeCell ref="M6:M10"/>
    <mergeCell ref="K6:K10"/>
    <mergeCell ref="L6:L10"/>
  </mergeCells>
  <hyperlinks>
    <hyperlink ref="A4" location="'Прайс-лист'!R1927C2" display="ПРАЙС" xr:uid="{00000000-0004-0000-7800-000000000000}"/>
    <hyperlink ref="A3" location="Б!R36C3" display="КАТАЛОГ" xr:uid="{00000000-0004-0000-7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2968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1693</v>
      </c>
      <c r="I4" s="5" t="s">
        <v>388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2956</v>
      </c>
      <c r="C6" s="9" t="s">
        <v>2962</v>
      </c>
      <c r="D6" s="10"/>
      <c r="E6" s="248" t="s">
        <v>572</v>
      </c>
      <c r="F6" s="12"/>
      <c r="G6" s="9">
        <v>380</v>
      </c>
      <c r="H6" s="9">
        <v>80</v>
      </c>
      <c r="I6" s="9" t="s">
        <v>4145</v>
      </c>
      <c r="J6" s="9"/>
      <c r="K6" s="9">
        <v>19</v>
      </c>
      <c r="L6" s="7">
        <f>'Прайс-лист'!N1941</f>
        <v>984.76761599999998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2957</v>
      </c>
      <c r="C9" s="9" t="s">
        <v>2963</v>
      </c>
      <c r="D9" s="10"/>
      <c r="E9" s="248" t="s">
        <v>572</v>
      </c>
      <c r="F9" s="12"/>
      <c r="G9" s="9">
        <v>380</v>
      </c>
      <c r="H9" s="9">
        <v>80</v>
      </c>
      <c r="I9" s="9" t="s">
        <v>4032</v>
      </c>
      <c r="J9" s="9"/>
      <c r="K9" s="9">
        <v>19</v>
      </c>
      <c r="L9" s="7">
        <f>'Прайс-лист'!N1942</f>
        <v>885.95731752751885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2958</v>
      </c>
      <c r="C12" s="9" t="s">
        <v>2964</v>
      </c>
      <c r="D12" s="10"/>
      <c r="E12" s="248" t="s">
        <v>572</v>
      </c>
      <c r="F12" s="12"/>
      <c r="G12" s="9">
        <v>380</v>
      </c>
      <c r="H12" s="9">
        <v>80</v>
      </c>
      <c r="I12" s="9">
        <v>18</v>
      </c>
      <c r="J12" s="9"/>
      <c r="K12" s="9">
        <v>19</v>
      </c>
      <c r="L12" s="7">
        <f>'Прайс-лист'!N1943</f>
        <v>712.24019644369184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2959</v>
      </c>
      <c r="C15" s="9" t="s">
        <v>2965</v>
      </c>
      <c r="D15" s="10"/>
      <c r="E15" s="248" t="s">
        <v>572</v>
      </c>
      <c r="F15" s="12"/>
      <c r="G15" s="9">
        <v>490</v>
      </c>
      <c r="H15" s="9">
        <v>85</v>
      </c>
      <c r="I15" s="9" t="s">
        <v>4145</v>
      </c>
      <c r="J15" s="9"/>
      <c r="K15" s="9">
        <v>36</v>
      </c>
      <c r="L15" s="7">
        <f>'Прайс-лист'!N1944</f>
        <v>1250.7632718035563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2960</v>
      </c>
      <c r="C18" s="9" t="s">
        <v>2966</v>
      </c>
      <c r="D18" s="10"/>
      <c r="E18" s="248" t="s">
        <v>572</v>
      </c>
      <c r="F18" s="12"/>
      <c r="G18" s="9">
        <v>490</v>
      </c>
      <c r="H18" s="9">
        <v>85</v>
      </c>
      <c r="I18" s="9" t="s">
        <v>4032</v>
      </c>
      <c r="J18" s="9"/>
      <c r="K18" s="9">
        <v>36</v>
      </c>
      <c r="L18" s="7">
        <f>'Прайс-лист'!N1945</f>
        <v>1233.3915596951733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2961</v>
      </c>
      <c r="C21" s="9" t="s">
        <v>2967</v>
      </c>
      <c r="D21" s="10"/>
      <c r="E21" s="248" t="s">
        <v>572</v>
      </c>
      <c r="F21" s="12"/>
      <c r="G21" s="9">
        <v>490</v>
      </c>
      <c r="H21" s="9">
        <v>85</v>
      </c>
      <c r="I21" s="9">
        <v>18</v>
      </c>
      <c r="J21" s="9"/>
      <c r="K21" s="9">
        <v>36</v>
      </c>
      <c r="L21" s="7">
        <f>'Прайс-лист'!N1946</f>
        <v>1181.2764233700254</v>
      </c>
      <c r="M21" s="7"/>
    </row>
    <row r="22" spans="2:13" ht="7.5" customHeight="1" thickTop="1"/>
    <row r="23" spans="2:13" ht="37.5" customHeight="1">
      <c r="B23" s="466" t="s">
        <v>18</v>
      </c>
      <c r="C23" s="467"/>
      <c r="D23" s="467"/>
      <c r="E23" s="467"/>
      <c r="F23" s="467"/>
      <c r="G23" s="468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</row>
    <row r="26" spans="2:13" ht="18.75" customHeight="1" thickBo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</row>
    <row r="27" spans="2:13" ht="18.75" customHeight="1" thickTop="1" thickBot="1">
      <c r="E27" s="248" t="s">
        <v>572</v>
      </c>
      <c r="F27" s="436" t="s">
        <v>4146</v>
      </c>
      <c r="G27" s="437"/>
      <c r="H27" s="437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943C2" display="ПРАЙС" xr:uid="{00000000-0004-0000-7900-000000000000}"/>
    <hyperlink ref="A3" location="Б!R36C4" display="КАТАЛОГ" xr:uid="{00000000-0004-0000-7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75" t="s">
        <v>2976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  <c r="M2" s="257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2969</v>
      </c>
      <c r="C6" s="9" t="s">
        <v>2973</v>
      </c>
      <c r="D6" s="10"/>
      <c r="E6" s="11" t="s">
        <v>385</v>
      </c>
      <c r="F6" s="12"/>
      <c r="G6" s="444">
        <v>100</v>
      </c>
      <c r="H6" s="444">
        <v>100</v>
      </c>
      <c r="I6" s="444">
        <v>26</v>
      </c>
      <c r="J6" s="444" t="s">
        <v>17</v>
      </c>
      <c r="K6" s="9"/>
      <c r="L6" s="7">
        <f>'Прайс-лист'!N1957</f>
        <v>780.33730790855202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9"/>
    </row>
    <row r="8" spans="1:13" ht="18.75" customHeight="1" thickTop="1" thickBot="1">
      <c r="B8" s="16" t="s">
        <v>2970</v>
      </c>
      <c r="C8" s="9" t="s">
        <v>1080</v>
      </c>
      <c r="D8" s="10"/>
      <c r="E8" s="28" t="s">
        <v>386</v>
      </c>
      <c r="F8" s="12"/>
      <c r="G8" s="444"/>
      <c r="H8" s="444"/>
      <c r="I8" s="444"/>
      <c r="J8" s="444"/>
      <c r="K8" s="9"/>
      <c r="L8" s="7">
        <f>'Прайс-лист'!N1958</f>
        <v>986.88696487722268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7.5" customHeight="1" thickBot="1"/>
    <row r="11" spans="1:13" ht="18.75" customHeight="1" thickTop="1" thickBot="1">
      <c r="B11" s="8" t="s">
        <v>2971</v>
      </c>
      <c r="C11" s="9" t="s">
        <v>2974</v>
      </c>
      <c r="D11" s="10"/>
      <c r="E11" s="11" t="s">
        <v>385</v>
      </c>
      <c r="F11" s="12"/>
      <c r="G11" s="444">
        <v>100</v>
      </c>
      <c r="H11" s="444">
        <v>150</v>
      </c>
      <c r="I11" s="444">
        <v>26</v>
      </c>
      <c r="J11" s="444" t="s">
        <v>17</v>
      </c>
      <c r="K11" s="9"/>
      <c r="L11" s="7">
        <f>'Прайс-лист'!N1959</f>
        <v>1218.6499248</v>
      </c>
    </row>
    <row r="12" spans="1:13" ht="3.75" customHeight="1" thickTop="1" thickBot="1">
      <c r="B12" s="17"/>
      <c r="C12" s="9"/>
      <c r="D12" s="10"/>
      <c r="E12" s="15"/>
      <c r="F12" s="14"/>
      <c r="G12" s="444"/>
      <c r="H12" s="444"/>
      <c r="I12" s="444"/>
      <c r="J12" s="444"/>
      <c r="K12" s="9"/>
      <c r="L12" s="7"/>
    </row>
    <row r="13" spans="1:13" ht="18.75" customHeight="1" thickTop="1" thickBot="1">
      <c r="B13" s="16" t="s">
        <v>2972</v>
      </c>
      <c r="C13" s="9" t="s">
        <v>2975</v>
      </c>
      <c r="D13" s="10"/>
      <c r="E13" s="28" t="s">
        <v>386</v>
      </c>
      <c r="F13" s="12"/>
      <c r="G13" s="444"/>
      <c r="H13" s="444"/>
      <c r="I13" s="444"/>
      <c r="J13" s="444"/>
      <c r="K13" s="9"/>
      <c r="L13" s="7">
        <f>'Прайс-лист'!N1960</f>
        <v>1735.0374434400001</v>
      </c>
    </row>
    <row r="14" spans="1:13" ht="7.5" customHeight="1" thickTop="1"/>
    <row r="15" spans="1:13" ht="37.5" customHeight="1">
      <c r="B15" s="500" t="s">
        <v>18</v>
      </c>
      <c r="C15" s="501"/>
      <c r="D15" s="501"/>
      <c r="E15" s="501"/>
      <c r="F15" s="501"/>
      <c r="G15" s="502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2:12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</row>
    <row r="18" spans="2:12" ht="18.75" customHeight="1" thickBo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</row>
    <row r="19" spans="2:12" ht="18.75" customHeight="1" thickTop="1" thickBot="1">
      <c r="E19" s="11" t="s">
        <v>385</v>
      </c>
      <c r="F19" s="436" t="s">
        <v>38</v>
      </c>
      <c r="G19" s="437"/>
      <c r="H19" s="437"/>
    </row>
    <row r="20" spans="2:12" ht="18.75" customHeight="1" thickTop="1" thickBot="1">
      <c r="E20" s="28" t="s">
        <v>386</v>
      </c>
      <c r="F20" s="436" t="s">
        <v>40</v>
      </c>
      <c r="G20" s="437"/>
      <c r="H20" s="437"/>
    </row>
    <row r="21" spans="2:12" ht="7.5" customHeight="1" thickTop="1"/>
    <row r="22" spans="2:12" ht="18.75" customHeight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B15:G15"/>
    <mergeCell ref="B17:L17"/>
    <mergeCell ref="B18:L18"/>
    <mergeCell ref="F19:H19"/>
    <mergeCell ref="F20:H20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1958C2" display="ПРАЙС" xr:uid="{00000000-0004-0000-7A00-000000000000}"/>
    <hyperlink ref="A3" location="Б!R39C2" display="КАТАЛОГ" xr:uid="{00000000-0004-0000-7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theme="5" tint="0.39997558519241921"/>
  </sheetPr>
  <dimension ref="A1:L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2" ht="15" customHeight="1"/>
    <row r="2" spans="1:12" ht="37.5" customHeight="1">
      <c r="B2" s="497" t="s">
        <v>4091</v>
      </c>
      <c r="C2" s="498"/>
      <c r="D2" s="498"/>
      <c r="E2" s="498"/>
      <c r="F2" s="498"/>
      <c r="G2" s="498"/>
      <c r="H2" s="498"/>
      <c r="I2" s="498"/>
      <c r="J2" s="498"/>
      <c r="K2" s="499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2977</v>
      </c>
      <c r="C6" s="9" t="s">
        <v>2979</v>
      </c>
      <c r="D6" s="10"/>
      <c r="E6" s="248" t="s">
        <v>572</v>
      </c>
      <c r="F6" s="12"/>
      <c r="G6" s="307">
        <v>400</v>
      </c>
      <c r="H6" s="9"/>
      <c r="I6" s="9"/>
      <c r="J6" s="9" t="s">
        <v>87</v>
      </c>
      <c r="K6" s="7">
        <f>'Прайс-лист'!N1971</f>
        <v>0</v>
      </c>
      <c r="L6" s="7"/>
    </row>
    <row r="7" spans="1:12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7"/>
    </row>
    <row r="8" spans="1:12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26"/>
    </row>
    <row r="9" spans="1:12" ht="18.75" customHeight="1" thickTop="1" thickBot="1">
      <c r="B9" s="8" t="s">
        <v>2978</v>
      </c>
      <c r="C9" s="9" t="s">
        <v>2980</v>
      </c>
      <c r="D9" s="10"/>
      <c r="E9" s="248" t="s">
        <v>572</v>
      </c>
      <c r="F9" s="12"/>
      <c r="G9" s="307">
        <v>500</v>
      </c>
      <c r="H9" s="9"/>
      <c r="I9" s="9"/>
      <c r="J9" s="9" t="s">
        <v>87</v>
      </c>
      <c r="K9" s="7">
        <f>'Прайс-лист'!N1972</f>
        <v>307.73987999999997</v>
      </c>
      <c r="L9" s="7"/>
    </row>
    <row r="10" spans="1:12" ht="7.5" customHeight="1" thickTop="1"/>
    <row r="11" spans="1:12" ht="37.5" customHeight="1">
      <c r="B11" s="500" t="s">
        <v>18</v>
      </c>
      <c r="C11" s="501"/>
      <c r="D11" s="501"/>
      <c r="E11" s="501"/>
      <c r="F11" s="501"/>
      <c r="G11" s="502"/>
    </row>
    <row r="12" spans="1:12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2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</row>
    <row r="14" spans="1:12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</row>
    <row r="15" spans="1:12" ht="18.75" customHeight="1" thickTop="1" thickBot="1">
      <c r="E15" s="248" t="s">
        <v>572</v>
      </c>
      <c r="F15" s="436" t="s">
        <v>2592</v>
      </c>
      <c r="G15" s="437"/>
      <c r="H15" s="437"/>
      <c r="I15" s="437"/>
      <c r="J15" s="437"/>
      <c r="K15" s="437"/>
    </row>
    <row r="16" spans="1:12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K2"/>
    <mergeCell ref="B11:G11"/>
    <mergeCell ref="B13:K13"/>
    <mergeCell ref="B14:K14"/>
    <mergeCell ref="F15:K15"/>
  </mergeCells>
  <hyperlinks>
    <hyperlink ref="A4" location="'Прайс-лист'!R1971C2" display="ПРАЙС" xr:uid="{00000000-0004-0000-7B00-000000000000}"/>
    <hyperlink ref="A3" location="Б!R39C3" display="КАТАЛОГ" xr:uid="{00000000-0004-0000-7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theme="5" tint="0.39997558519241921"/>
  </sheetPr>
  <dimension ref="A1:N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5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7" t="s">
        <v>2984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4035</v>
      </c>
      <c r="I4" s="5" t="s">
        <v>4034</v>
      </c>
      <c r="J4" s="5" t="s">
        <v>1203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2981</v>
      </c>
      <c r="C6" s="9" t="s">
        <v>2983</v>
      </c>
      <c r="D6" s="10"/>
      <c r="E6" s="11" t="s">
        <v>385</v>
      </c>
      <c r="F6" s="12"/>
      <c r="G6" s="444">
        <v>35</v>
      </c>
      <c r="H6" s="444">
        <v>11</v>
      </c>
      <c r="I6" s="444">
        <v>16</v>
      </c>
      <c r="J6" s="444" t="s">
        <v>4099</v>
      </c>
      <c r="K6" s="9">
        <v>2.5999999999999999E-2</v>
      </c>
      <c r="L6" s="7">
        <f>'Прайс-лист'!N1983</f>
        <v>123.095952</v>
      </c>
    </row>
    <row r="7" spans="1:12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9"/>
    </row>
    <row r="8" spans="1:12" ht="18.75" customHeight="1" thickTop="1" thickBot="1">
      <c r="B8" s="16" t="s">
        <v>2982</v>
      </c>
      <c r="C8" s="9" t="s">
        <v>1102</v>
      </c>
      <c r="D8" s="10"/>
      <c r="E8" s="28" t="s">
        <v>386</v>
      </c>
      <c r="F8" s="12"/>
      <c r="G8" s="444"/>
      <c r="H8" s="444"/>
      <c r="I8" s="444"/>
      <c r="J8" s="444"/>
      <c r="K8" s="9" t="s">
        <v>87</v>
      </c>
      <c r="L8" s="7">
        <f>'Прайс-лист'!N1984</f>
        <v>184.64392800000002</v>
      </c>
    </row>
    <row r="9" spans="1:12" ht="7.5" customHeight="1" thickTop="1"/>
    <row r="10" spans="1:12" ht="37.5" customHeight="1">
      <c r="B10" s="500" t="s">
        <v>18</v>
      </c>
      <c r="C10" s="501"/>
      <c r="D10" s="501"/>
      <c r="E10" s="501"/>
      <c r="F10" s="501"/>
      <c r="G10" s="502"/>
    </row>
    <row r="11" spans="1:12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</row>
    <row r="14" spans="1:12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</row>
    <row r="15" spans="1:12" ht="18.75" customHeight="1" thickTop="1" thickBot="1">
      <c r="E15" s="11" t="s">
        <v>385</v>
      </c>
      <c r="F15" s="436" t="s">
        <v>38</v>
      </c>
      <c r="G15" s="437"/>
      <c r="H15" s="437"/>
      <c r="I15" s="437"/>
      <c r="J15" s="437"/>
      <c r="K15" s="437"/>
      <c r="L15" s="437"/>
    </row>
    <row r="16" spans="1:12" ht="18.75" customHeight="1" thickTop="1" thickBot="1">
      <c r="E16" s="28" t="s">
        <v>386</v>
      </c>
      <c r="F16" s="436" t="s">
        <v>40</v>
      </c>
      <c r="G16" s="437"/>
      <c r="H16" s="437"/>
      <c r="I16" s="437"/>
      <c r="J16" s="437"/>
      <c r="K16" s="437"/>
      <c r="L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1">
    <mergeCell ref="F16:L16"/>
    <mergeCell ref="B10:G10"/>
    <mergeCell ref="B12:L12"/>
    <mergeCell ref="B13:L13"/>
    <mergeCell ref="B14:L14"/>
    <mergeCell ref="F15:L15"/>
    <mergeCell ref="B2:L2"/>
    <mergeCell ref="G6:G8"/>
    <mergeCell ref="H6:H8"/>
    <mergeCell ref="I6:I8"/>
    <mergeCell ref="J6:J8"/>
  </mergeCells>
  <hyperlinks>
    <hyperlink ref="A4" location="'Прайс-лист'!R1983C2" display="ПРАЙС" xr:uid="{00000000-0004-0000-7C00-000000000000}"/>
    <hyperlink ref="A3" location="Б!R39C4" display="КАТАЛОГ" xr:uid="{00000000-0004-0000-7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tabColor theme="5" tint="0.39997558519241921"/>
  </sheetPr>
  <dimension ref="A1:O33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7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7" t="s">
        <v>2994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2985</v>
      </c>
      <c r="C6" s="9" t="s">
        <v>1104</v>
      </c>
      <c r="D6" s="10"/>
      <c r="E6" s="256" t="s">
        <v>889</v>
      </c>
      <c r="F6" s="12"/>
      <c r="G6" s="444">
        <v>58</v>
      </c>
      <c r="H6" s="444">
        <v>57</v>
      </c>
      <c r="I6" s="444" t="s">
        <v>4101</v>
      </c>
      <c r="J6" s="444">
        <v>1000</v>
      </c>
      <c r="K6" s="506" t="s">
        <v>4100</v>
      </c>
      <c r="L6" s="9">
        <v>0.48099999999999998</v>
      </c>
      <c r="M6" s="7">
        <f>'Прайс-лист'!N1995</f>
        <v>917.41688199999999</v>
      </c>
    </row>
    <row r="7" spans="1:13" ht="3.75" customHeight="1" thickTop="1" thickBot="1">
      <c r="B7" s="18"/>
      <c r="C7" s="9"/>
      <c r="D7" s="10"/>
      <c r="E7" s="13"/>
      <c r="F7" s="14"/>
      <c r="G7" s="444"/>
      <c r="H7" s="444"/>
      <c r="I7" s="444"/>
      <c r="J7" s="444"/>
      <c r="K7" s="506"/>
      <c r="L7" s="9"/>
    </row>
    <row r="8" spans="1:13" ht="18.75" customHeight="1" thickTop="1" thickBot="1">
      <c r="B8" s="8" t="s">
        <v>2986</v>
      </c>
      <c r="C8" s="9" t="s">
        <v>1110</v>
      </c>
      <c r="D8" s="10"/>
      <c r="E8" s="240" t="s">
        <v>384</v>
      </c>
      <c r="F8" s="12"/>
      <c r="G8" s="444"/>
      <c r="H8" s="444"/>
      <c r="I8" s="444"/>
      <c r="J8" s="444"/>
      <c r="K8" s="506"/>
      <c r="L8" s="9" t="s">
        <v>87</v>
      </c>
      <c r="M8" s="7">
        <f>'Прайс-лист'!N1996</f>
        <v>1538.6994</v>
      </c>
    </row>
    <row r="9" spans="1:13" ht="7.5" customHeight="1" thickTop="1"/>
    <row r="10" spans="1:13" ht="37.5" customHeight="1">
      <c r="B10" s="500" t="s">
        <v>18</v>
      </c>
      <c r="C10" s="501"/>
      <c r="D10" s="501"/>
      <c r="E10" s="501"/>
      <c r="F10" s="501"/>
      <c r="G10" s="502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256" t="s">
        <v>889</v>
      </c>
      <c r="F15" s="436" t="s">
        <v>4102</v>
      </c>
      <c r="G15" s="437"/>
      <c r="H15" s="437"/>
      <c r="I15" s="437"/>
      <c r="J15" s="437"/>
      <c r="K15" s="437"/>
      <c r="L15" s="437"/>
      <c r="M15" s="437"/>
    </row>
    <row r="16" spans="1:13" ht="18.75" customHeight="1" thickTop="1" thickBot="1">
      <c r="E16" s="240" t="s">
        <v>384</v>
      </c>
      <c r="F16" s="436" t="s">
        <v>4103</v>
      </c>
      <c r="G16" s="437"/>
      <c r="H16" s="437"/>
      <c r="I16" s="437"/>
      <c r="J16" s="437"/>
      <c r="K16" s="437"/>
      <c r="L16" s="437"/>
      <c r="M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BS5HiBjMoPQt89E0AXiqIYalaVMsB55sV6nUCT2NT2EXoCHDqYrDuDgam4ynk8IT42BdBHDei6Hr/d1xhPJeQg==" saltValue="GSUDqHNDG38y4pwhJ3tRgg==" spinCount="100000" sheet="1" objects="1" scenarios="1"/>
  <mergeCells count="12">
    <mergeCell ref="B2:M2"/>
    <mergeCell ref="G6:G8"/>
    <mergeCell ref="H6:H8"/>
    <mergeCell ref="I6:I8"/>
    <mergeCell ref="J6:J8"/>
    <mergeCell ref="K6:K8"/>
    <mergeCell ref="F16:M16"/>
    <mergeCell ref="B10:G10"/>
    <mergeCell ref="B12:M12"/>
    <mergeCell ref="B13:M13"/>
    <mergeCell ref="B14:M14"/>
    <mergeCell ref="F15:M15"/>
  </mergeCells>
  <hyperlinks>
    <hyperlink ref="A4" location="'Прайс-лист'!R1995C2" display="ПРАЙС" xr:uid="{00000000-0004-0000-7D00-000000000000}"/>
    <hyperlink ref="A3" location="Б!R42C2" display="КАТАЛОГ" xr:uid="{00000000-0004-0000-7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7" t="s">
        <v>2993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388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2991</v>
      </c>
      <c r="C6" s="9" t="s">
        <v>2989</v>
      </c>
      <c r="D6" s="10"/>
      <c r="E6" s="256" t="s">
        <v>889</v>
      </c>
      <c r="F6" s="12"/>
      <c r="G6" s="444">
        <v>26</v>
      </c>
      <c r="H6" s="444">
        <v>10</v>
      </c>
      <c r="I6" s="444">
        <v>1000</v>
      </c>
      <c r="J6" s="444" t="s">
        <v>4104</v>
      </c>
      <c r="K6" s="550" t="s">
        <v>4105</v>
      </c>
      <c r="L6" s="9">
        <v>0.54200000000000004</v>
      </c>
      <c r="M6" s="7">
        <f>'Прайс-лист'!N2007</f>
        <v>938.72875299999998</v>
      </c>
    </row>
    <row r="7" spans="1:13" ht="3.75" customHeight="1" thickTop="1" thickBot="1">
      <c r="B7" s="18"/>
      <c r="C7" s="9"/>
      <c r="D7" s="10"/>
      <c r="E7" s="13"/>
      <c r="F7" s="14"/>
      <c r="G7" s="444"/>
      <c r="H7" s="444"/>
      <c r="I7" s="444"/>
      <c r="J7" s="444"/>
      <c r="K7" s="550"/>
      <c r="L7" s="9"/>
    </row>
    <row r="8" spans="1:13" ht="18.75" customHeight="1" thickTop="1" thickBot="1">
      <c r="B8" s="8" t="s">
        <v>2992</v>
      </c>
      <c r="C8" s="9" t="s">
        <v>2990</v>
      </c>
      <c r="D8" s="10"/>
      <c r="E8" s="240" t="s">
        <v>384</v>
      </c>
      <c r="F8" s="12"/>
      <c r="G8" s="444"/>
      <c r="H8" s="444"/>
      <c r="I8" s="444"/>
      <c r="J8" s="444"/>
      <c r="K8" s="550"/>
      <c r="L8" s="9" t="s">
        <v>87</v>
      </c>
      <c r="M8" s="7">
        <f>'Прайс-лист'!N2008</f>
        <v>1563.3185903999997</v>
      </c>
    </row>
    <row r="9" spans="1:13" ht="7.5" customHeight="1" thickTop="1"/>
    <row r="10" spans="1:13" ht="37.5" customHeight="1">
      <c r="B10" s="500" t="s">
        <v>18</v>
      </c>
      <c r="C10" s="501"/>
      <c r="D10" s="501"/>
      <c r="E10" s="501"/>
      <c r="F10" s="501"/>
      <c r="G10" s="502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256" t="s">
        <v>889</v>
      </c>
      <c r="F15" s="436" t="s">
        <v>38</v>
      </c>
      <c r="G15" s="437"/>
      <c r="H15" s="437"/>
    </row>
    <row r="16" spans="1:13" ht="18.75" customHeight="1" thickTop="1" thickBot="1">
      <c r="E16" s="240" t="s">
        <v>384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yLgoHo7vpAUxglRPanLbUIS9WmG8idMPaJ5mQn8S4hJkMbhZtWFZSTA7IQoH/Hf0ZFTwwa0riunBpdiUpEII9Q==" saltValue="9FdCMExETwbQ2VYVnyzB8w==" spinCount="100000" sheet="1" objects="1" scenarios="1"/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007C2" display="ПРАЙС" xr:uid="{00000000-0004-0000-7E00-000000000000}"/>
    <hyperlink ref="A3" location="Б!R42C3" display="КАТАЛОГ" xr:uid="{00000000-0004-0000-7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tabColor theme="5" tint="0.39997558519241921"/>
  </sheetPr>
  <dimension ref="A1:P5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108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7" t="s">
        <v>3005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3488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1693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2995</v>
      </c>
      <c r="C6" s="9" t="s">
        <v>1113</v>
      </c>
      <c r="D6" s="10"/>
      <c r="E6" s="256" t="s">
        <v>889</v>
      </c>
      <c r="F6" s="12"/>
      <c r="G6" s="444">
        <v>335</v>
      </c>
      <c r="H6" s="444">
        <v>57</v>
      </c>
      <c r="I6" s="444">
        <v>58</v>
      </c>
      <c r="J6" s="444">
        <v>10</v>
      </c>
      <c r="K6" s="444" t="s">
        <v>4107</v>
      </c>
      <c r="L6" s="516">
        <v>1000</v>
      </c>
      <c r="M6" s="9">
        <v>1.3959999999999999</v>
      </c>
      <c r="N6" s="7">
        <f>'Прайс-лист'!N2019</f>
        <v>1267.603642</v>
      </c>
    </row>
    <row r="7" spans="1:14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516"/>
      <c r="M7" s="175"/>
    </row>
    <row r="8" spans="1:14" ht="18.75" customHeight="1" thickTop="1" thickBot="1">
      <c r="B8" s="8" t="s">
        <v>2996</v>
      </c>
      <c r="C8" s="9" t="s">
        <v>1114</v>
      </c>
      <c r="D8" s="10"/>
      <c r="E8" s="240" t="s">
        <v>384</v>
      </c>
      <c r="F8" s="14"/>
      <c r="G8" s="444"/>
      <c r="H8" s="444"/>
      <c r="I8" s="444"/>
      <c r="J8" s="444"/>
      <c r="K8" s="444"/>
      <c r="L8" s="516"/>
      <c r="M8" s="9" t="s">
        <v>87</v>
      </c>
      <c r="N8" s="7">
        <f>'Прайс-лист'!N2020</f>
        <v>1845.2083204799999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309"/>
      <c r="M9" s="6"/>
      <c r="N9" s="6"/>
    </row>
    <row r="10" spans="1:14" ht="7.5" customHeight="1" thickBot="1">
      <c r="L10" s="310"/>
    </row>
    <row r="11" spans="1:14" ht="18.75" customHeight="1" thickTop="1" thickBot="1">
      <c r="B11" s="16" t="s">
        <v>2997</v>
      </c>
      <c r="C11" s="9" t="s">
        <v>1115</v>
      </c>
      <c r="D11" s="10"/>
      <c r="E11" s="256" t="s">
        <v>889</v>
      </c>
      <c r="F11" s="12"/>
      <c r="G11" s="444">
        <v>335</v>
      </c>
      <c r="H11" s="444">
        <v>57</v>
      </c>
      <c r="I11" s="444">
        <v>58</v>
      </c>
      <c r="J11" s="551" t="s">
        <v>4106</v>
      </c>
      <c r="K11" s="444" t="s">
        <v>4107</v>
      </c>
      <c r="L11" s="516">
        <v>1500</v>
      </c>
      <c r="M11" s="9" t="s">
        <v>87</v>
      </c>
      <c r="N11" s="7">
        <f>'Прайс-лист'!N2021</f>
        <v>1344.003815</v>
      </c>
    </row>
    <row r="12" spans="1:14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551"/>
      <c r="K12" s="444"/>
      <c r="L12" s="516"/>
      <c r="M12" s="175"/>
    </row>
    <row r="13" spans="1:14" ht="18.75" customHeight="1" thickTop="1" thickBot="1">
      <c r="B13" s="8" t="s">
        <v>2998</v>
      </c>
      <c r="C13" s="9" t="s">
        <v>1116</v>
      </c>
      <c r="D13" s="10"/>
      <c r="E13" s="240" t="s">
        <v>384</v>
      </c>
      <c r="F13" s="14"/>
      <c r="G13" s="444"/>
      <c r="H13" s="444"/>
      <c r="I13" s="444"/>
      <c r="J13" s="551"/>
      <c r="K13" s="444"/>
      <c r="L13" s="516"/>
      <c r="M13" s="9" t="s">
        <v>87</v>
      </c>
      <c r="N13" s="7">
        <f>'Прайс-лист'!N2022</f>
        <v>2675.49051672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309"/>
      <c r="M14" s="6"/>
      <c r="N14" s="6"/>
    </row>
    <row r="15" spans="1:14" ht="7.5" customHeight="1" thickBot="1">
      <c r="L15" s="310"/>
    </row>
    <row r="16" spans="1:14" ht="18.75" customHeight="1" thickTop="1" thickBot="1">
      <c r="B16" s="16" t="s">
        <v>2999</v>
      </c>
      <c r="C16" s="9" t="s">
        <v>1117</v>
      </c>
      <c r="D16" s="10"/>
      <c r="E16" s="256" t="s">
        <v>889</v>
      </c>
      <c r="F16" s="12"/>
      <c r="G16" s="444">
        <v>335</v>
      </c>
      <c r="H16" s="444">
        <v>57</v>
      </c>
      <c r="I16" s="444">
        <v>58</v>
      </c>
      <c r="J16" s="551" t="s">
        <v>4106</v>
      </c>
      <c r="K16" s="444" t="s">
        <v>4107</v>
      </c>
      <c r="L16" s="516">
        <v>2000</v>
      </c>
      <c r="M16" s="9" t="s">
        <v>87</v>
      </c>
      <c r="N16" s="7">
        <f>'Прайс-лист'!N2023</f>
        <v>1947.96649</v>
      </c>
    </row>
    <row r="17" spans="2:14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551"/>
      <c r="K17" s="444"/>
      <c r="L17" s="516"/>
      <c r="M17" s="175"/>
    </row>
    <row r="18" spans="2:14" ht="18.75" customHeight="1" thickTop="1" thickBot="1">
      <c r="B18" s="8" t="s">
        <v>3000</v>
      </c>
      <c r="C18" s="9" t="s">
        <v>1118</v>
      </c>
      <c r="D18" s="10"/>
      <c r="E18" s="240" t="s">
        <v>384</v>
      </c>
      <c r="F18" s="14"/>
      <c r="G18" s="444"/>
      <c r="H18" s="444"/>
      <c r="I18" s="444"/>
      <c r="J18" s="551"/>
      <c r="K18" s="444"/>
      <c r="L18" s="516"/>
      <c r="M18" s="9" t="s">
        <v>87</v>
      </c>
      <c r="N18" s="7">
        <f>'Прайс-лист'!N2024</f>
        <v>3674.4141672000001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309"/>
      <c r="M19" s="6"/>
      <c r="N19" s="6"/>
    </row>
    <row r="20" spans="2:14" ht="7.5" customHeight="1" thickBot="1">
      <c r="L20" s="310"/>
    </row>
    <row r="21" spans="2:14" ht="18.75" customHeight="1" thickTop="1" thickBot="1">
      <c r="B21" s="16" t="s">
        <v>3001</v>
      </c>
      <c r="C21" s="9" t="s">
        <v>1119</v>
      </c>
      <c r="D21" s="10"/>
      <c r="E21" s="256" t="s">
        <v>889</v>
      </c>
      <c r="F21" s="12"/>
      <c r="G21" s="444">
        <v>335</v>
      </c>
      <c r="H21" s="444">
        <v>57</v>
      </c>
      <c r="I21" s="444">
        <v>58</v>
      </c>
      <c r="J21" s="551" t="s">
        <v>4106</v>
      </c>
      <c r="K21" s="444" t="s">
        <v>4107</v>
      </c>
      <c r="L21" s="516">
        <v>2500</v>
      </c>
      <c r="M21" s="9" t="s">
        <v>87</v>
      </c>
      <c r="N21" s="7">
        <f>'Прайс-лист'!N2025</f>
        <v>2782.7803960000001</v>
      </c>
    </row>
    <row r="22" spans="2:14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551"/>
      <c r="K22" s="444"/>
      <c r="L22" s="516"/>
      <c r="M22" s="175"/>
    </row>
    <row r="23" spans="2:14" ht="18.75" customHeight="1" thickTop="1" thickBot="1">
      <c r="B23" s="8" t="s">
        <v>3002</v>
      </c>
      <c r="C23" s="9" t="s">
        <v>1120</v>
      </c>
      <c r="D23" s="10"/>
      <c r="E23" s="240" t="s">
        <v>384</v>
      </c>
      <c r="F23" s="14"/>
      <c r="G23" s="444"/>
      <c r="H23" s="444"/>
      <c r="I23" s="444"/>
      <c r="J23" s="551"/>
      <c r="K23" s="444"/>
      <c r="L23" s="516"/>
      <c r="M23" s="9" t="s">
        <v>87</v>
      </c>
      <c r="N23" s="7">
        <f>'Прайс-лист'!N2026</f>
        <v>0</v>
      </c>
    </row>
    <row r="24" spans="2:14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309"/>
      <c r="M24" s="6"/>
      <c r="N24" s="6"/>
    </row>
    <row r="25" spans="2:14" ht="7.5" customHeight="1" thickBot="1">
      <c r="L25" s="310"/>
    </row>
    <row r="26" spans="2:14" ht="18.75" customHeight="1" thickTop="1" thickBot="1">
      <c r="B26" s="16" t="s">
        <v>3003</v>
      </c>
      <c r="C26" s="9" t="s">
        <v>1121</v>
      </c>
      <c r="D26" s="10"/>
      <c r="E26" s="256" t="s">
        <v>889</v>
      </c>
      <c r="F26" s="12"/>
      <c r="G26" s="444">
        <v>335</v>
      </c>
      <c r="H26" s="444">
        <v>57</v>
      </c>
      <c r="I26" s="444">
        <v>58</v>
      </c>
      <c r="J26" s="551" t="s">
        <v>4106</v>
      </c>
      <c r="K26" s="444" t="s">
        <v>4107</v>
      </c>
      <c r="L26" s="516">
        <v>3000</v>
      </c>
      <c r="M26" s="9" t="s">
        <v>87</v>
      </c>
      <c r="N26" s="7">
        <f>'Прайс-лист'!N2027</f>
        <v>2936.0565849999998</v>
      </c>
    </row>
    <row r="27" spans="2:14" ht="3.75" customHeight="1" thickTop="1" thickBot="1">
      <c r="B27" s="18"/>
      <c r="C27" s="9"/>
      <c r="D27" s="10"/>
      <c r="E27" s="13"/>
      <c r="F27" s="13"/>
      <c r="G27" s="444"/>
      <c r="H27" s="444"/>
      <c r="I27" s="444"/>
      <c r="J27" s="551"/>
      <c r="K27" s="444"/>
      <c r="L27" s="516"/>
      <c r="M27" s="175"/>
    </row>
    <row r="28" spans="2:14" ht="18.75" customHeight="1" thickTop="1" thickBot="1">
      <c r="B28" s="8" t="s">
        <v>3004</v>
      </c>
      <c r="C28" s="9" t="s">
        <v>1122</v>
      </c>
      <c r="D28" s="10"/>
      <c r="E28" s="240" t="s">
        <v>384</v>
      </c>
      <c r="F28" s="14"/>
      <c r="G28" s="444"/>
      <c r="H28" s="444"/>
      <c r="I28" s="444"/>
      <c r="J28" s="551"/>
      <c r="K28" s="444"/>
      <c r="L28" s="516"/>
      <c r="M28" s="9" t="s">
        <v>87</v>
      </c>
      <c r="N28" s="7">
        <f>'Прайс-лист'!N2028</f>
        <v>0</v>
      </c>
    </row>
    <row r="29" spans="2:14" ht="7.5" customHeight="1" thickTop="1"/>
    <row r="30" spans="2:14" ht="37.5" customHeight="1">
      <c r="B30" s="500" t="s">
        <v>18</v>
      </c>
      <c r="C30" s="501"/>
      <c r="D30" s="501"/>
      <c r="E30" s="501"/>
      <c r="F30" s="501"/>
      <c r="G30" s="502"/>
    </row>
    <row r="31" spans="2:14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2:14" ht="18.75" customHeight="1"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37"/>
    </row>
    <row r="33" spans="2:14" ht="18.75" customHeight="1" thickBot="1"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</row>
    <row r="34" spans="2:14" ht="18.75" customHeight="1" thickTop="1" thickBot="1">
      <c r="E34" s="256" t="s">
        <v>889</v>
      </c>
      <c r="F34" s="436" t="s">
        <v>39</v>
      </c>
      <c r="G34" s="437"/>
      <c r="H34" s="437"/>
    </row>
    <row r="35" spans="2:14" ht="18.75" customHeight="1" thickTop="1" thickBot="1">
      <c r="E35" s="240" t="s">
        <v>384</v>
      </c>
      <c r="F35" s="436" t="s">
        <v>39</v>
      </c>
      <c r="G35" s="437"/>
      <c r="H35" s="437"/>
    </row>
    <row r="36" spans="2:14" ht="7.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lmT67twEJnA/i54J831qmmELx59p5goZKhfHkS0e6MZTkKX555svYDencaiHzzG94nWt+zVEjrs8osYZ6k7ANA==" saltValue="YfxnOYeDU4IHYykwhc5HIA==" spinCount="100000" sheet="1" objects="1" scenarios="1"/>
  <mergeCells count="36">
    <mergeCell ref="K16:K18"/>
    <mergeCell ref="K21:K23"/>
    <mergeCell ref="K26:K28"/>
    <mergeCell ref="L6:L8"/>
    <mergeCell ref="L11:L13"/>
    <mergeCell ref="L16:L18"/>
    <mergeCell ref="L21:L23"/>
    <mergeCell ref="L26:L28"/>
    <mergeCell ref="B30:G30"/>
    <mergeCell ref="B32:N32"/>
    <mergeCell ref="B33:N33"/>
    <mergeCell ref="F34:H34"/>
    <mergeCell ref="F35:H35"/>
    <mergeCell ref="G26:G28"/>
    <mergeCell ref="H26:H28"/>
    <mergeCell ref="I26:I28"/>
    <mergeCell ref="J26:J28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</mergeCells>
  <hyperlinks>
    <hyperlink ref="A4" location="'Прайс-лист'!R2023C2" display="ПРАЙС" xr:uid="{00000000-0004-0000-7F00-000000000000}"/>
    <hyperlink ref="A3" location="Б!R42C4" display="КАТАЛОГ" xr:uid="{00000000-0004-0000-7F00-000001000000}"/>
  </hyperlinks>
  <pageMargins left="0.7" right="0.7" top="0.75" bottom="0.75" header="0.3" footer="0.3"/>
  <pageSetup paperSize="9" scale="45" orientation="landscape" verticalDpi="0" r:id="rId1"/>
  <ignoredErrors>
    <ignoredError sqref="J11:J28" twoDigitTextYear="1"/>
  </ignoredError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theme="5" tint="0.39997558519241921"/>
  </sheetPr>
  <dimension ref="A1:N53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2.425781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63" t="s">
        <v>3006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3007</v>
      </c>
      <c r="C6" s="9" t="s">
        <v>1128</v>
      </c>
      <c r="D6" s="10"/>
      <c r="E6" s="256" t="s">
        <v>889</v>
      </c>
      <c r="F6" s="12"/>
      <c r="G6" s="444">
        <v>335</v>
      </c>
      <c r="H6" s="444">
        <v>100</v>
      </c>
      <c r="I6" s="444">
        <v>26</v>
      </c>
      <c r="J6" s="444" t="s">
        <v>17</v>
      </c>
      <c r="K6" s="9">
        <v>1.381</v>
      </c>
      <c r="L6" s="7">
        <f>'Прайс-лист'!N2039</f>
        <v>1462.8550789999999</v>
      </c>
    </row>
    <row r="7" spans="1:12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175"/>
    </row>
    <row r="8" spans="1:12" ht="18.75" customHeight="1" thickTop="1" thickBot="1">
      <c r="B8" s="8" t="s">
        <v>3008</v>
      </c>
      <c r="C8" s="9" t="s">
        <v>1129</v>
      </c>
      <c r="D8" s="10"/>
      <c r="E8" s="240" t="s">
        <v>384</v>
      </c>
      <c r="F8" s="14"/>
      <c r="G8" s="444"/>
      <c r="H8" s="444"/>
      <c r="I8" s="444"/>
      <c r="J8" s="444"/>
      <c r="K8" s="9" t="s">
        <v>87</v>
      </c>
      <c r="L8" s="7">
        <f>'Прайс-лист'!N2040</f>
        <v>1846.4392799999996</v>
      </c>
    </row>
    <row r="9" spans="1:12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7.5" customHeight="1" thickBot="1"/>
    <row r="11" spans="1:12" ht="18.75" customHeight="1" thickTop="1" thickBot="1">
      <c r="B11" s="16" t="s">
        <v>3009</v>
      </c>
      <c r="C11" s="9" t="s">
        <v>1130</v>
      </c>
      <c r="D11" s="10"/>
      <c r="E11" s="256" t="s">
        <v>889</v>
      </c>
      <c r="F11" s="12"/>
      <c r="G11" s="444">
        <v>335</v>
      </c>
      <c r="H11" s="444">
        <v>100</v>
      </c>
      <c r="I11" s="444">
        <v>26</v>
      </c>
      <c r="J11" s="444" t="s">
        <v>17</v>
      </c>
      <c r="K11" s="9" t="s">
        <v>87</v>
      </c>
      <c r="L11" s="7">
        <f>'Прайс-лист'!N2041</f>
        <v>1601.2790709999999</v>
      </c>
    </row>
    <row r="12" spans="1:12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175"/>
    </row>
    <row r="13" spans="1:12" ht="18.75" customHeight="1" thickTop="1" thickBot="1">
      <c r="B13" s="8" t="s">
        <v>3010</v>
      </c>
      <c r="C13" s="9" t="s">
        <v>1131</v>
      </c>
      <c r="D13" s="10"/>
      <c r="E13" s="240" t="s">
        <v>384</v>
      </c>
      <c r="F13" s="14"/>
      <c r="G13" s="444"/>
      <c r="H13" s="444"/>
      <c r="I13" s="444"/>
      <c r="J13" s="444"/>
      <c r="K13" s="9" t="s">
        <v>87</v>
      </c>
      <c r="L13" s="7">
        <f>'Прайс-лист'!N2042</f>
        <v>2769.6589200000003</v>
      </c>
    </row>
    <row r="14" spans="1:12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7.5" customHeight="1" thickBot="1"/>
    <row r="16" spans="1:12" ht="18.75" customHeight="1" thickTop="1" thickBot="1">
      <c r="B16" s="16" t="s">
        <v>3011</v>
      </c>
      <c r="C16" s="9" t="s">
        <v>1132</v>
      </c>
      <c r="D16" s="10"/>
      <c r="E16" s="256" t="s">
        <v>889</v>
      </c>
      <c r="F16" s="12"/>
      <c r="G16" s="444">
        <v>335</v>
      </c>
      <c r="H16" s="444">
        <v>100</v>
      </c>
      <c r="I16" s="444">
        <v>26</v>
      </c>
      <c r="J16" s="444" t="s">
        <v>17</v>
      </c>
      <c r="K16" s="9" t="s">
        <v>87</v>
      </c>
      <c r="L16" s="7">
        <f>'Прайс-лист'!N2043</f>
        <v>1781.783586</v>
      </c>
    </row>
    <row r="17" spans="2:12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175"/>
    </row>
    <row r="18" spans="2:12" ht="18.75" customHeight="1" thickTop="1" thickBot="1">
      <c r="B18" s="8" t="s">
        <v>3012</v>
      </c>
      <c r="C18" s="9" t="s">
        <v>1133</v>
      </c>
      <c r="D18" s="10"/>
      <c r="E18" s="240" t="s">
        <v>384</v>
      </c>
      <c r="F18" s="14"/>
      <c r="G18" s="444"/>
      <c r="H18" s="444"/>
      <c r="I18" s="444"/>
      <c r="J18" s="444"/>
      <c r="K18" s="9" t="s">
        <v>87</v>
      </c>
      <c r="L18" s="7">
        <f>'Прайс-лист'!N2044</f>
        <v>3692.8785599999992</v>
      </c>
    </row>
    <row r="19" spans="2:12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7.5" customHeight="1" thickBot="1"/>
    <row r="21" spans="2:12" ht="18.75" customHeight="1" thickTop="1" thickBot="1">
      <c r="B21" s="16" t="s">
        <v>3013</v>
      </c>
      <c r="C21" s="9" t="s">
        <v>1134</v>
      </c>
      <c r="D21" s="10"/>
      <c r="E21" s="256" t="s">
        <v>889</v>
      </c>
      <c r="F21" s="12"/>
      <c r="G21" s="444">
        <v>335</v>
      </c>
      <c r="H21" s="444">
        <v>100</v>
      </c>
      <c r="I21" s="444">
        <v>26</v>
      </c>
      <c r="J21" s="444" t="s">
        <v>17</v>
      </c>
      <c r="K21" s="9" t="s">
        <v>87</v>
      </c>
      <c r="L21" s="7">
        <f>'Прайс-лист'!N2045</f>
        <v>2886.9226370000001</v>
      </c>
    </row>
    <row r="22" spans="2:12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444"/>
      <c r="K22" s="175"/>
    </row>
    <row r="23" spans="2:12" ht="18.75" customHeight="1" thickTop="1" thickBot="1">
      <c r="B23" s="8" t="s">
        <v>3014</v>
      </c>
      <c r="C23" s="9" t="s">
        <v>1135</v>
      </c>
      <c r="D23" s="10"/>
      <c r="E23" s="240" t="s">
        <v>384</v>
      </c>
      <c r="F23" s="14"/>
      <c r="G23" s="444"/>
      <c r="H23" s="444"/>
      <c r="I23" s="444"/>
      <c r="J23" s="444"/>
      <c r="K23" s="9" t="s">
        <v>87</v>
      </c>
      <c r="L23" s="7">
        <f>'Прайс-лист'!N2046</f>
        <v>0</v>
      </c>
    </row>
    <row r="24" spans="2:12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7.5" customHeight="1" thickBot="1"/>
    <row r="26" spans="2:12" ht="18.75" customHeight="1" thickTop="1" thickBot="1">
      <c r="B26" s="16" t="s">
        <v>3015</v>
      </c>
      <c r="C26" s="9" t="s">
        <v>1136</v>
      </c>
      <c r="D26" s="10"/>
      <c r="E26" s="256" t="s">
        <v>889</v>
      </c>
      <c r="F26" s="12"/>
      <c r="G26" s="444">
        <v>335</v>
      </c>
      <c r="H26" s="444">
        <v>150</v>
      </c>
      <c r="I26" s="444">
        <v>26</v>
      </c>
      <c r="J26" s="444" t="s">
        <v>17</v>
      </c>
      <c r="K26" s="9" t="s">
        <v>87</v>
      </c>
      <c r="L26" s="7">
        <f>'Прайс-лист'!N2047</f>
        <v>3623.6202429999998</v>
      </c>
    </row>
    <row r="27" spans="2:12" ht="3.75" customHeight="1" thickTop="1" thickBot="1">
      <c r="B27" s="18"/>
      <c r="C27" s="9"/>
      <c r="D27" s="10"/>
      <c r="E27" s="13"/>
      <c r="F27" s="13"/>
      <c r="G27" s="444"/>
      <c r="H27" s="444"/>
      <c r="I27" s="444"/>
      <c r="J27" s="444"/>
      <c r="K27" s="175"/>
    </row>
    <row r="28" spans="2:12" ht="18.75" customHeight="1" thickTop="1" thickBot="1">
      <c r="B28" s="8" t="s">
        <v>3016</v>
      </c>
      <c r="C28" s="9" t="s">
        <v>1137</v>
      </c>
      <c r="D28" s="10"/>
      <c r="E28" s="240" t="s">
        <v>384</v>
      </c>
      <c r="F28" s="14"/>
      <c r="G28" s="444"/>
      <c r="H28" s="444"/>
      <c r="I28" s="444"/>
      <c r="J28" s="444"/>
      <c r="K28" s="9" t="s">
        <v>87</v>
      </c>
      <c r="L28" s="7">
        <f>'Прайс-лист'!N2048</f>
        <v>0</v>
      </c>
    </row>
    <row r="29" spans="2:12" ht="7.5" customHeight="1" thickTop="1"/>
    <row r="30" spans="2:12" ht="37.5" customHeight="1">
      <c r="B30" s="466" t="s">
        <v>18</v>
      </c>
      <c r="C30" s="467"/>
      <c r="D30" s="467"/>
      <c r="E30" s="467"/>
      <c r="F30" s="467"/>
      <c r="G30" s="468"/>
    </row>
    <row r="31" spans="2:12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2:12" ht="18.75" customHeight="1"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</row>
    <row r="33" spans="2:12" ht="18.75" customHeight="1" thickBot="1"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</row>
    <row r="34" spans="2:12" ht="18.75" customHeight="1" thickTop="1" thickBot="1">
      <c r="E34" s="256" t="s">
        <v>889</v>
      </c>
      <c r="F34" s="436" t="s">
        <v>39</v>
      </c>
      <c r="G34" s="437"/>
      <c r="H34" s="437"/>
    </row>
    <row r="35" spans="2:12" ht="18.75" customHeight="1" thickTop="1" thickBot="1">
      <c r="E35" s="240" t="s">
        <v>384</v>
      </c>
      <c r="F35" s="436" t="s">
        <v>39</v>
      </c>
      <c r="G35" s="437"/>
      <c r="H35" s="437"/>
    </row>
    <row r="36" spans="2:12" ht="7.5" customHeight="1" thickTop="1"/>
    <row r="37" spans="2:12" ht="18.75" customHeight="1"/>
    <row r="38" spans="2:12" ht="18.75" customHeight="1"/>
    <row r="39" spans="2:12" ht="18.75" customHeight="1"/>
    <row r="40" spans="2:12" ht="18.75" customHeight="1"/>
    <row r="41" spans="2:12" ht="18.75" customHeight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bdnFwMp9xi/E458LqVfHq0wScXx0vwSPvFV7XuRsyCEcrZb6RPhf2bqct2W4oLIelo6RBGoUqtNG0z8OdvoG1w==" saltValue="yk9hv2elWErdh9/rFKgtTw==" spinCount="100000" sheet="1" objects="1" scenarios="1"/>
  <mergeCells count="26">
    <mergeCell ref="B33:L33"/>
    <mergeCell ref="F34:H34"/>
    <mergeCell ref="F35:H35"/>
    <mergeCell ref="G26:G28"/>
    <mergeCell ref="H26:H28"/>
    <mergeCell ref="I26:I28"/>
    <mergeCell ref="J26:J28"/>
    <mergeCell ref="B30:G30"/>
    <mergeCell ref="B32:L32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2043C2" display="ПРАЙС" xr:uid="{00000000-0004-0000-8000-000000000000}"/>
    <hyperlink ref="A3" location="Б!R48C2" display="КАТАЛОГ" xr:uid="{00000000-0004-0000-8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A1:O3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7.42578125" style="4" customWidth="1"/>
    <col min="14" max="14" width="26.71093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1" t="s">
        <v>1688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1689</v>
      </c>
      <c r="C6" s="9" t="s">
        <v>243</v>
      </c>
      <c r="D6" s="10"/>
      <c r="E6" s="27" t="s">
        <v>11</v>
      </c>
      <c r="F6" s="12"/>
      <c r="G6" s="444">
        <v>60</v>
      </c>
      <c r="H6" s="444">
        <v>25</v>
      </c>
      <c r="I6" s="444">
        <v>7</v>
      </c>
      <c r="J6" s="444">
        <v>17</v>
      </c>
      <c r="K6" s="9" t="s">
        <v>87</v>
      </c>
      <c r="L6" s="7">
        <f>'Прайс-лист'!N70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1691</v>
      </c>
      <c r="C8" s="9" t="s">
        <v>242</v>
      </c>
      <c r="D8" s="10"/>
      <c r="E8" s="228" t="s">
        <v>207</v>
      </c>
      <c r="F8" s="14"/>
      <c r="G8" s="444"/>
      <c r="H8" s="444"/>
      <c r="I8" s="444"/>
      <c r="J8" s="444"/>
      <c r="K8" s="9">
        <v>3.7999999999999999E-2</v>
      </c>
      <c r="L8" s="7">
        <f>'Прайс-лист'!N71</f>
        <v>61.655212297442198</v>
      </c>
    </row>
    <row r="9" spans="1:13" ht="7.5" customHeight="1" thickTop="1"/>
    <row r="10" spans="1:13" ht="37.5" customHeight="1">
      <c r="B10" s="438" t="s">
        <v>18</v>
      </c>
      <c r="C10" s="439"/>
      <c r="D10" s="439"/>
      <c r="E10" s="439"/>
      <c r="F10" s="439"/>
      <c r="G10" s="440"/>
      <c r="H10" s="229"/>
    </row>
    <row r="11" spans="1:13" ht="7.5" customHeight="1">
      <c r="B11" s="174"/>
      <c r="C11" s="174"/>
      <c r="D11" s="174"/>
      <c r="E11" s="174"/>
      <c r="F11" s="174"/>
      <c r="G11" s="174"/>
      <c r="H11" s="174"/>
    </row>
    <row r="12" spans="1:13" ht="18.75" customHeight="1" thickBot="1">
      <c r="B12" s="437" t="s">
        <v>2569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36" t="s">
        <v>39</v>
      </c>
      <c r="G13" s="437"/>
      <c r="H13" s="437"/>
      <c r="I13" s="437"/>
    </row>
    <row r="14" spans="1:13" ht="18.75" customHeight="1" thickTop="1" thickBot="1">
      <c r="E14" s="228" t="s">
        <v>207</v>
      </c>
      <c r="F14" s="436" t="s">
        <v>1692</v>
      </c>
      <c r="G14" s="437"/>
      <c r="H14" s="437"/>
      <c r="I14" s="437"/>
      <c r="J14" s="437"/>
      <c r="K14" s="437"/>
      <c r="L14" s="437"/>
    </row>
    <row r="15" spans="1:13" ht="18.75" customHeight="1" thickTop="1" thickBot="1">
      <c r="E15" s="15"/>
      <c r="F15" s="436"/>
      <c r="G15" s="437"/>
      <c r="H15" s="437"/>
      <c r="I15" s="437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3:I13"/>
    <mergeCell ref="F15:I15"/>
    <mergeCell ref="B2:L2"/>
    <mergeCell ref="G6:G8"/>
    <mergeCell ref="I6:I8"/>
    <mergeCell ref="J6:J8"/>
    <mergeCell ref="B10:G10"/>
    <mergeCell ref="B12:L12"/>
    <mergeCell ref="F14:L14"/>
    <mergeCell ref="H6:H8"/>
  </mergeCells>
  <hyperlinks>
    <hyperlink ref="A3" location="Т!R6C3" display="ТРИМАЧІ" xr:uid="{00000000-0004-0000-0C00-000000000000}"/>
    <hyperlink ref="A4" location="'Прайс-лист'!R70C2" display="ПРАЙС" xr:uid="{00000000-0004-0000-0C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theme="5" tint="0.39997558519241921"/>
  </sheetPr>
  <dimension ref="A1:L48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3031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3024</v>
      </c>
      <c r="C6" s="9" t="s">
        <v>3017</v>
      </c>
      <c r="D6" s="10"/>
      <c r="E6" s="228" t="s">
        <v>207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87</v>
      </c>
      <c r="L6" s="7">
        <f>'Прайс-лист'!N2059</f>
        <v>20680.119935999999</v>
      </c>
    </row>
    <row r="7" spans="1:12" ht="7.5" customHeight="1" thickTop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7.5" customHeight="1" thickBot="1"/>
    <row r="9" spans="1:12" ht="18.75" customHeight="1" thickTop="1" thickBot="1">
      <c r="B9" s="16" t="s">
        <v>3025</v>
      </c>
      <c r="C9" s="9" t="s">
        <v>3018</v>
      </c>
      <c r="D9" s="10"/>
      <c r="E9" s="228" t="s">
        <v>207</v>
      </c>
      <c r="F9" s="12"/>
      <c r="G9" s="9">
        <v>100</v>
      </c>
      <c r="H9" s="9">
        <v>100</v>
      </c>
      <c r="I9" s="9">
        <v>26</v>
      </c>
      <c r="J9" s="9" t="s">
        <v>17</v>
      </c>
      <c r="K9" s="9" t="s">
        <v>87</v>
      </c>
      <c r="L9" s="7">
        <f>'Прайс-лист'!N2060</f>
        <v>25850.149919999996</v>
      </c>
    </row>
    <row r="10" spans="1:12" ht="7.5" customHeight="1" thickTop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7.5" customHeight="1" thickBot="1"/>
    <row r="12" spans="1:12" ht="18.75" customHeight="1" thickTop="1" thickBot="1">
      <c r="B12" s="16" t="s">
        <v>3026</v>
      </c>
      <c r="C12" s="9" t="s">
        <v>3019</v>
      </c>
      <c r="D12" s="10"/>
      <c r="E12" s="228" t="s">
        <v>207</v>
      </c>
      <c r="F12" s="12"/>
      <c r="G12" s="9">
        <v>100</v>
      </c>
      <c r="H12" s="9">
        <v>100</v>
      </c>
      <c r="I12" s="9">
        <v>26</v>
      </c>
      <c r="J12" s="9" t="s">
        <v>17</v>
      </c>
      <c r="K12" s="9" t="s">
        <v>87</v>
      </c>
      <c r="L12" s="7">
        <f>'Прайс-лист'!N2061</f>
        <v>33851.3868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16" t="s">
        <v>3027</v>
      </c>
      <c r="C15" s="9" t="s">
        <v>3020</v>
      </c>
      <c r="D15" s="10"/>
      <c r="E15" s="228" t="s">
        <v>207</v>
      </c>
      <c r="F15" s="12"/>
      <c r="G15" s="9">
        <v>100</v>
      </c>
      <c r="H15" s="9">
        <v>100</v>
      </c>
      <c r="I15" s="9">
        <v>26</v>
      </c>
      <c r="J15" s="9" t="s">
        <v>17</v>
      </c>
      <c r="K15" s="9" t="s">
        <v>87</v>
      </c>
      <c r="L15" s="7">
        <f>'Прайс-лист'!N2062</f>
        <v>38912.635122777312</v>
      </c>
    </row>
    <row r="16" spans="1:12" ht="7.5" customHeight="1" thickTop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ht="7.5" customHeight="1" thickBot="1"/>
    <row r="18" spans="2:12" ht="18.75" customHeight="1" thickTop="1" thickBot="1">
      <c r="B18" s="16" t="s">
        <v>3028</v>
      </c>
      <c r="C18" s="9" t="s">
        <v>3021</v>
      </c>
      <c r="D18" s="10"/>
      <c r="E18" s="228" t="s">
        <v>207</v>
      </c>
      <c r="F18" s="12"/>
      <c r="G18" s="9">
        <v>100</v>
      </c>
      <c r="H18" s="9">
        <v>150</v>
      </c>
      <c r="I18" s="9">
        <v>26</v>
      </c>
      <c r="J18" s="9" t="s">
        <v>17</v>
      </c>
      <c r="K18" s="9" t="s">
        <v>87</v>
      </c>
      <c r="L18" s="7">
        <f>'Прайс-лист'!N2063</f>
        <v>46556.188450465706</v>
      </c>
    </row>
    <row r="19" spans="2:12" ht="7.5" customHeight="1" thickTop="1">
      <c r="B19" s="19"/>
      <c r="C19" s="6"/>
      <c r="D19" s="21"/>
      <c r="E19" s="6"/>
      <c r="F19" s="23"/>
      <c r="G19" s="20"/>
      <c r="H19" s="20"/>
      <c r="I19" s="20"/>
      <c r="J19" s="20"/>
      <c r="K19" s="20"/>
      <c r="L19" s="24"/>
    </row>
    <row r="20" spans="2:12" ht="7.5" customHeight="1" thickBot="1">
      <c r="B20" s="25"/>
      <c r="D20" s="10"/>
      <c r="F20" s="14"/>
      <c r="G20" s="9"/>
      <c r="H20" s="9"/>
      <c r="I20" s="9"/>
      <c r="J20" s="9"/>
      <c r="K20" s="9"/>
      <c r="L20" s="26"/>
    </row>
    <row r="21" spans="2:12" ht="18.75" customHeight="1" thickTop="1" thickBot="1">
      <c r="B21" s="16" t="s">
        <v>3029</v>
      </c>
      <c r="C21" s="9" t="s">
        <v>3022</v>
      </c>
      <c r="D21" s="10"/>
      <c r="E21" s="228" t="s">
        <v>207</v>
      </c>
      <c r="F21" s="12"/>
      <c r="G21" s="9">
        <v>330</v>
      </c>
      <c r="H21" s="9">
        <v>100</v>
      </c>
      <c r="I21" s="9">
        <v>26</v>
      </c>
      <c r="J21" s="9" t="s">
        <v>17</v>
      </c>
      <c r="K21" s="9" t="s">
        <v>87</v>
      </c>
      <c r="L21" s="7">
        <f>'Прайс-лист'!N2064</f>
        <v>49335.662387806944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16" t="s">
        <v>3030</v>
      </c>
      <c r="C24" s="9" t="s">
        <v>3023</v>
      </c>
      <c r="D24" s="10"/>
      <c r="E24" s="228" t="s">
        <v>207</v>
      </c>
      <c r="F24" s="12"/>
      <c r="G24" s="9">
        <v>330</v>
      </c>
      <c r="H24" s="9">
        <v>150</v>
      </c>
      <c r="I24" s="9">
        <v>26</v>
      </c>
      <c r="J24" s="9" t="s">
        <v>17</v>
      </c>
      <c r="K24" s="9" t="s">
        <v>87</v>
      </c>
      <c r="L24" s="7">
        <f>'Прайс-лист'!N2065</f>
        <v>54720.893141405591</v>
      </c>
    </row>
    <row r="25" spans="2:12" ht="7.5" customHeight="1" thickTop="1"/>
    <row r="26" spans="2:12" ht="37.5" customHeight="1">
      <c r="B26" s="466" t="s">
        <v>18</v>
      </c>
      <c r="C26" s="467"/>
      <c r="D26" s="467"/>
      <c r="E26" s="467"/>
      <c r="F26" s="467"/>
      <c r="G26" s="468"/>
    </row>
    <row r="27" spans="2:12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2:12" ht="18.75" customHeigh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</row>
    <row r="29" spans="2:12" ht="18.75" customHeight="1" thickBot="1"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</row>
    <row r="30" spans="2:12" ht="18.75" customHeight="1" thickTop="1" thickBot="1">
      <c r="E30" s="228" t="s">
        <v>207</v>
      </c>
      <c r="F30" s="436" t="s">
        <v>39</v>
      </c>
      <c r="G30" s="437"/>
      <c r="H30" s="437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5">
    <mergeCell ref="B26:G26"/>
    <mergeCell ref="B28:L28"/>
    <mergeCell ref="B29:L29"/>
    <mergeCell ref="F30:H30"/>
    <mergeCell ref="B2:L2"/>
  </mergeCells>
  <hyperlinks>
    <hyperlink ref="A4" location="'Прайс-лист'!R2062C2" display="ПРАЙС" xr:uid="{00000000-0004-0000-8100-000000000000}"/>
    <hyperlink ref="A3" location="Б!R48C3" display="КАТАЛОГ" xr:uid="{00000000-0004-0000-8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theme="5" tint="0.39997558519241921"/>
  </sheetPr>
  <dimension ref="A1:L79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3054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3032</v>
      </c>
      <c r="C6" s="9" t="s">
        <v>1157</v>
      </c>
      <c r="D6" s="10"/>
      <c r="E6" s="94" t="s">
        <v>388</v>
      </c>
      <c r="F6" s="12"/>
      <c r="G6" s="516">
        <v>10000</v>
      </c>
      <c r="H6" s="444"/>
      <c r="I6" s="444"/>
      <c r="J6" s="444"/>
      <c r="K6" s="9" t="s">
        <v>87</v>
      </c>
      <c r="L6" s="7">
        <f>'Прайс-лист'!N2076</f>
        <v>37544.265359999998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16" t="s">
        <v>3033</v>
      </c>
      <c r="C8" s="9" t="s">
        <v>1158</v>
      </c>
      <c r="D8" s="10"/>
      <c r="E8" s="258" t="s">
        <v>1105</v>
      </c>
      <c r="F8" s="14"/>
      <c r="G8" s="516"/>
      <c r="H8" s="444"/>
      <c r="I8" s="444"/>
      <c r="J8" s="444"/>
      <c r="K8" s="9" t="s">
        <v>87</v>
      </c>
      <c r="L8" s="7">
        <f>'Прайс-лист'!N2077</f>
        <v>44992.734360711256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3034</v>
      </c>
      <c r="C11" s="9" t="s">
        <v>1159</v>
      </c>
      <c r="D11" s="10"/>
      <c r="E11" s="94" t="s">
        <v>388</v>
      </c>
      <c r="F11" s="12"/>
      <c r="G11" s="516">
        <v>11000</v>
      </c>
      <c r="H11" s="444"/>
      <c r="I11" s="444"/>
      <c r="J11" s="444"/>
      <c r="K11" s="9" t="s">
        <v>87</v>
      </c>
      <c r="L11" s="7">
        <f>'Прайс-лист'!N2078</f>
        <v>42468.103439999999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16" t="s">
        <v>3035</v>
      </c>
      <c r="C13" s="9" t="s">
        <v>1160</v>
      </c>
      <c r="D13" s="10"/>
      <c r="E13" s="258" t="s">
        <v>1105</v>
      </c>
      <c r="F13" s="14"/>
      <c r="G13" s="516"/>
      <c r="H13" s="444"/>
      <c r="I13" s="444"/>
      <c r="J13" s="444"/>
      <c r="K13" s="9" t="s">
        <v>87</v>
      </c>
      <c r="L13" s="7">
        <f>'Прайс-лист'!N2079</f>
        <v>48622.901039999997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3036</v>
      </c>
      <c r="C16" s="9" t="s">
        <v>1161</v>
      </c>
      <c r="D16" s="10"/>
      <c r="E16" s="94" t="s">
        <v>388</v>
      </c>
      <c r="F16" s="12"/>
      <c r="G16" s="516">
        <v>12000</v>
      </c>
      <c r="H16" s="444"/>
      <c r="I16" s="444"/>
      <c r="J16" s="444"/>
      <c r="K16" s="9" t="s">
        <v>87</v>
      </c>
      <c r="L16" s="7">
        <f>'Прайс-лист'!N2080</f>
        <v>43699.062959999996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16" t="s">
        <v>3037</v>
      </c>
      <c r="C18" s="9" t="s">
        <v>1162</v>
      </c>
      <c r="D18" s="10"/>
      <c r="E18" s="258" t="s">
        <v>1105</v>
      </c>
      <c r="F18" s="14"/>
      <c r="G18" s="516"/>
      <c r="H18" s="444"/>
      <c r="I18" s="444"/>
      <c r="J18" s="444"/>
      <c r="K18" s="9" t="s">
        <v>87</v>
      </c>
      <c r="L18" s="7">
        <f>'Прайс-лист'!N2081</f>
        <v>52315.779599999994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3038</v>
      </c>
      <c r="C21" s="9" t="s">
        <v>1163</v>
      </c>
      <c r="D21" s="10"/>
      <c r="E21" s="94" t="s">
        <v>388</v>
      </c>
      <c r="F21" s="12"/>
      <c r="G21" s="516">
        <v>13000</v>
      </c>
      <c r="H21" s="444"/>
      <c r="I21" s="444"/>
      <c r="J21" s="444"/>
      <c r="K21" s="9" t="s">
        <v>87</v>
      </c>
      <c r="L21" s="7">
        <f>'Прайс-лист'!N2082</f>
        <v>46714.913783999997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16" t="s">
        <v>3039</v>
      </c>
      <c r="C23" s="9" t="s">
        <v>1164</v>
      </c>
      <c r="D23" s="10"/>
      <c r="E23" s="258" t="s">
        <v>1105</v>
      </c>
      <c r="F23" s="14"/>
      <c r="G23" s="516"/>
      <c r="H23" s="444"/>
      <c r="I23" s="444"/>
      <c r="J23" s="444"/>
      <c r="K23" s="9" t="s">
        <v>87</v>
      </c>
      <c r="L23" s="7">
        <f>'Прайс-лист'!N2083</f>
        <v>56979.215715495338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3040</v>
      </c>
      <c r="C26" s="9" t="s">
        <v>1165</v>
      </c>
      <c r="D26" s="10"/>
      <c r="E26" s="94" t="s">
        <v>388</v>
      </c>
      <c r="F26" s="12"/>
      <c r="G26" s="516">
        <v>14000</v>
      </c>
      <c r="H26" s="444"/>
      <c r="I26" s="444"/>
      <c r="J26" s="444"/>
      <c r="K26" s="9" t="s">
        <v>87</v>
      </c>
      <c r="L26" s="7">
        <f>'Прайс-лист'!N2084</f>
        <v>50777.080199999997</v>
      </c>
    </row>
    <row r="27" spans="2:12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444"/>
      <c r="K27" s="175"/>
    </row>
    <row r="28" spans="2:12" ht="18.75" customHeight="1" thickTop="1" thickBot="1">
      <c r="B28" s="16" t="s">
        <v>3041</v>
      </c>
      <c r="C28" s="9" t="s">
        <v>1166</v>
      </c>
      <c r="D28" s="10"/>
      <c r="E28" s="258" t="s">
        <v>1105</v>
      </c>
      <c r="F28" s="14"/>
      <c r="G28" s="516"/>
      <c r="H28" s="444"/>
      <c r="I28" s="444"/>
      <c r="J28" s="444"/>
      <c r="K28" s="9" t="s">
        <v>87</v>
      </c>
      <c r="L28" s="7">
        <f>'Прайс-лист'!N2085</f>
        <v>59393.796839999995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3042</v>
      </c>
      <c r="C31" s="9" t="s">
        <v>1167</v>
      </c>
      <c r="D31" s="10"/>
      <c r="E31" s="94" t="s">
        <v>388</v>
      </c>
      <c r="F31" s="12"/>
      <c r="G31" s="516">
        <v>15000</v>
      </c>
      <c r="H31" s="444"/>
      <c r="I31" s="444"/>
      <c r="J31" s="444"/>
      <c r="K31" s="9" t="s">
        <v>87</v>
      </c>
      <c r="L31" s="7">
        <f>'Прайс-лист'!N2086</f>
        <v>54777.698640000002</v>
      </c>
    </row>
    <row r="32" spans="2:12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444"/>
      <c r="K32" s="175"/>
    </row>
    <row r="33" spans="2:12" ht="18.75" customHeight="1" thickTop="1" thickBot="1">
      <c r="B33" s="16" t="s">
        <v>3043</v>
      </c>
      <c r="C33" s="9" t="s">
        <v>1168</v>
      </c>
      <c r="D33" s="10"/>
      <c r="E33" s="258" t="s">
        <v>1105</v>
      </c>
      <c r="F33" s="14"/>
      <c r="G33" s="516"/>
      <c r="H33" s="444"/>
      <c r="I33" s="444"/>
      <c r="J33" s="444"/>
      <c r="K33" s="9" t="s">
        <v>87</v>
      </c>
      <c r="L33" s="7">
        <f>'Прайс-лист'!N2087</f>
        <v>63637.792966638437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3044</v>
      </c>
      <c r="C36" s="9" t="s">
        <v>1169</v>
      </c>
      <c r="D36" s="10"/>
      <c r="E36" s="94" t="s">
        <v>388</v>
      </c>
      <c r="F36" s="12"/>
      <c r="G36" s="516">
        <v>16000</v>
      </c>
      <c r="H36" s="444"/>
      <c r="I36" s="444"/>
      <c r="J36" s="444"/>
      <c r="K36" s="9" t="s">
        <v>87</v>
      </c>
      <c r="L36" s="7">
        <f>'Прайс-лист'!N2088</f>
        <v>57978.193391999994</v>
      </c>
    </row>
    <row r="37" spans="2:12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444"/>
      <c r="K37" s="175"/>
    </row>
    <row r="38" spans="2:12" ht="18.75" customHeight="1" thickTop="1" thickBot="1">
      <c r="B38" s="16" t="s">
        <v>3045</v>
      </c>
      <c r="C38" s="9" t="s">
        <v>1170</v>
      </c>
      <c r="D38" s="10"/>
      <c r="E38" s="258" t="s">
        <v>1105</v>
      </c>
      <c r="F38" s="14"/>
      <c r="G38" s="516"/>
      <c r="H38" s="444"/>
      <c r="I38" s="444"/>
      <c r="J38" s="444"/>
      <c r="K38" s="9" t="s">
        <v>87</v>
      </c>
      <c r="L38" s="7">
        <f>'Прайс-лист'!N2089</f>
        <v>65363.950511999996</v>
      </c>
    </row>
    <row r="39" spans="2:12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4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3046</v>
      </c>
      <c r="C41" s="9" t="s">
        <v>1171</v>
      </c>
      <c r="D41" s="10"/>
      <c r="E41" s="94" t="s">
        <v>388</v>
      </c>
      <c r="F41" s="12"/>
      <c r="G41" s="516">
        <v>17000</v>
      </c>
      <c r="H41" s="444"/>
      <c r="I41" s="444"/>
      <c r="J41" s="444"/>
      <c r="K41" s="9" t="s">
        <v>87</v>
      </c>
      <c r="L41" s="7">
        <f>'Прайс-лист'!N2090</f>
        <v>76934.969999999987</v>
      </c>
    </row>
    <row r="42" spans="2:12" ht="3.75" customHeight="1" thickTop="1" thickBot="1">
      <c r="B42" s="18"/>
      <c r="C42" s="9"/>
      <c r="D42" s="10"/>
      <c r="E42" s="13"/>
      <c r="F42" s="13"/>
      <c r="G42" s="516"/>
      <c r="H42" s="444"/>
      <c r="I42" s="444"/>
      <c r="J42" s="444"/>
      <c r="K42" s="175"/>
    </row>
    <row r="43" spans="2:12" ht="18.75" customHeight="1" thickTop="1" thickBot="1">
      <c r="B43" s="16" t="s">
        <v>3047</v>
      </c>
      <c r="C43" s="9" t="s">
        <v>1172</v>
      </c>
      <c r="D43" s="10"/>
      <c r="E43" s="258" t="s">
        <v>1105</v>
      </c>
      <c r="F43" s="14"/>
      <c r="G43" s="516"/>
      <c r="H43" s="444"/>
      <c r="I43" s="444"/>
      <c r="J43" s="444"/>
      <c r="K43" s="9" t="s">
        <v>87</v>
      </c>
      <c r="L43" s="7">
        <f>'Прайс-лист'!N2091</f>
        <v>83089.767599999992</v>
      </c>
    </row>
    <row r="44" spans="2:12" ht="7.5" customHeight="1" thickTop="1">
      <c r="B44" s="19"/>
      <c r="C44" s="6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25"/>
      <c r="D45" s="10"/>
      <c r="F45" s="14"/>
      <c r="G45" s="307"/>
      <c r="H45" s="9"/>
      <c r="I45" s="9"/>
      <c r="J45" s="9"/>
      <c r="K45" s="9"/>
      <c r="L45" s="26"/>
    </row>
    <row r="46" spans="2:12" ht="18.75" customHeight="1" thickTop="1" thickBot="1">
      <c r="B46" s="16" t="s">
        <v>3048</v>
      </c>
      <c r="C46" s="9" t="s">
        <v>1173</v>
      </c>
      <c r="D46" s="10"/>
      <c r="E46" s="94" t="s">
        <v>388</v>
      </c>
      <c r="F46" s="12"/>
      <c r="G46" s="516">
        <v>18000</v>
      </c>
      <c r="H46" s="444"/>
      <c r="I46" s="444"/>
      <c r="J46" s="444"/>
      <c r="K46" s="9" t="s">
        <v>87</v>
      </c>
      <c r="L46" s="7">
        <f>'Прайс-лист'!N2092</f>
        <v>91706.484240000005</v>
      </c>
    </row>
    <row r="47" spans="2:12" ht="3.75" customHeight="1" thickTop="1" thickBot="1">
      <c r="B47" s="18"/>
      <c r="C47" s="9"/>
      <c r="D47" s="10"/>
      <c r="E47" s="13"/>
      <c r="F47" s="13"/>
      <c r="G47" s="516"/>
      <c r="H47" s="444"/>
      <c r="I47" s="444"/>
      <c r="J47" s="444"/>
      <c r="K47" s="175"/>
    </row>
    <row r="48" spans="2:12" ht="18.75" customHeight="1" thickTop="1" thickBot="1">
      <c r="B48" s="16" t="s">
        <v>3049</v>
      </c>
      <c r="C48" s="9" t="s">
        <v>1174</v>
      </c>
      <c r="D48" s="10"/>
      <c r="E48" s="258" t="s">
        <v>1105</v>
      </c>
      <c r="F48" s="14"/>
      <c r="G48" s="516"/>
      <c r="H48" s="444"/>
      <c r="I48" s="444"/>
      <c r="J48" s="444"/>
      <c r="K48" s="9" t="s">
        <v>87</v>
      </c>
      <c r="L48" s="7">
        <f>'Прайс-лист'!N2093</f>
        <v>97861.281839999996</v>
      </c>
    </row>
    <row r="49" spans="2:12" ht="7.5" customHeight="1" thickTop="1" thickBot="1">
      <c r="B49" s="265"/>
      <c r="C49" s="266"/>
      <c r="D49" s="267"/>
      <c r="E49" s="266"/>
      <c r="F49" s="268"/>
      <c r="G49" s="269"/>
      <c r="H49" s="269"/>
      <c r="I49" s="269"/>
      <c r="J49" s="269"/>
      <c r="K49" s="269"/>
      <c r="L49" s="270"/>
    </row>
    <row r="50" spans="2:12" ht="7.5" customHeight="1" thickBot="1">
      <c r="B50" s="25"/>
      <c r="D50" s="10"/>
      <c r="F50" s="14"/>
      <c r="G50" s="9"/>
      <c r="H50" s="9"/>
      <c r="I50" s="9"/>
      <c r="J50" s="9"/>
      <c r="K50" s="9"/>
      <c r="L50" s="26"/>
    </row>
    <row r="51" spans="2:12" ht="18.75" customHeight="1" thickTop="1" thickBot="1">
      <c r="B51" s="16" t="s">
        <v>3050</v>
      </c>
      <c r="C51" s="9" t="s">
        <v>3051</v>
      </c>
      <c r="D51" s="10"/>
      <c r="E51" s="94" t="s">
        <v>388</v>
      </c>
      <c r="F51" s="12"/>
      <c r="G51" s="9"/>
      <c r="H51" s="9"/>
      <c r="I51" s="9"/>
      <c r="J51" s="9"/>
      <c r="K51" s="9" t="s">
        <v>87</v>
      </c>
      <c r="L51" s="7">
        <f>'Прайс-лист'!N2094</f>
        <v>7693.4969999999994</v>
      </c>
    </row>
    <row r="52" spans="2:12" ht="7.5" customHeight="1" thickTop="1">
      <c r="B52" s="19"/>
      <c r="C52" s="6"/>
      <c r="D52" s="21"/>
      <c r="E52" s="6"/>
      <c r="F52" s="23"/>
      <c r="G52" s="20"/>
      <c r="H52" s="20"/>
      <c r="I52" s="20"/>
      <c r="J52" s="20"/>
      <c r="K52" s="20"/>
      <c r="L52" s="24"/>
    </row>
    <row r="53" spans="2:12" ht="7.5" customHeight="1" thickBot="1">
      <c r="B53" s="25"/>
      <c r="D53" s="10"/>
      <c r="F53" s="14"/>
      <c r="G53" s="9"/>
      <c r="H53" s="9"/>
      <c r="I53" s="9"/>
      <c r="J53" s="9"/>
      <c r="K53" s="9"/>
      <c r="L53" s="26"/>
    </row>
    <row r="54" spans="2:12" ht="18.75" customHeight="1" thickTop="1" thickBot="1">
      <c r="B54" s="16" t="s">
        <v>3053</v>
      </c>
      <c r="C54" s="9" t="s">
        <v>3052</v>
      </c>
      <c r="D54" s="10"/>
      <c r="E54" s="94" t="s">
        <v>388</v>
      </c>
      <c r="F54" s="12"/>
      <c r="G54" s="9"/>
      <c r="H54" s="9"/>
      <c r="I54" s="9"/>
      <c r="J54" s="9"/>
      <c r="K54" s="9" t="s">
        <v>87</v>
      </c>
      <c r="L54" s="7">
        <f>'Прайс-лист'!N2095</f>
        <v>10463.155919999999</v>
      </c>
    </row>
    <row r="55" spans="2:12" ht="7.5" customHeight="1" thickTop="1"/>
    <row r="56" spans="2:12" ht="37.5" customHeight="1">
      <c r="B56" s="466" t="s">
        <v>18</v>
      </c>
      <c r="C56" s="467"/>
      <c r="D56" s="467"/>
      <c r="E56" s="467"/>
      <c r="F56" s="467"/>
      <c r="G56" s="468"/>
    </row>
    <row r="57" spans="2:12" ht="7.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2:12" ht="18.75" customHeight="1"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7"/>
    </row>
    <row r="59" spans="2:12" ht="18.75" customHeight="1" thickBot="1">
      <c r="B59" s="437"/>
      <c r="C59" s="437"/>
      <c r="D59" s="437"/>
      <c r="E59" s="437"/>
      <c r="F59" s="437"/>
      <c r="G59" s="437"/>
      <c r="H59" s="437"/>
      <c r="I59" s="437"/>
      <c r="J59" s="437"/>
      <c r="K59" s="437"/>
      <c r="L59" s="437"/>
    </row>
    <row r="60" spans="2:12" ht="18.75" customHeight="1" thickTop="1" thickBot="1">
      <c r="E60" s="94" t="s">
        <v>388</v>
      </c>
      <c r="F60" s="436" t="s">
        <v>39</v>
      </c>
      <c r="G60" s="437"/>
      <c r="H60" s="437"/>
    </row>
    <row r="61" spans="2:12" ht="18.75" customHeight="1" thickTop="1" thickBot="1">
      <c r="E61" s="258" t="s">
        <v>1105</v>
      </c>
      <c r="F61" s="436" t="s">
        <v>39</v>
      </c>
      <c r="G61" s="437"/>
      <c r="H61" s="437"/>
    </row>
    <row r="62" spans="2:12" ht="7.5" customHeight="1" thickTop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</sheetData>
  <mergeCells count="42">
    <mergeCell ref="B56:G56"/>
    <mergeCell ref="B58:L58"/>
    <mergeCell ref="B59:L59"/>
    <mergeCell ref="F60:H60"/>
    <mergeCell ref="F61:H61"/>
    <mergeCell ref="G46:G48"/>
    <mergeCell ref="H46:H48"/>
    <mergeCell ref="I46:I48"/>
    <mergeCell ref="J46:J48"/>
    <mergeCell ref="G36:G38"/>
    <mergeCell ref="H36:H38"/>
    <mergeCell ref="I36:I38"/>
    <mergeCell ref="J36:J38"/>
    <mergeCell ref="G41:G43"/>
    <mergeCell ref="H41:H43"/>
    <mergeCell ref="I41:I43"/>
    <mergeCell ref="J41:J43"/>
    <mergeCell ref="G26:G28"/>
    <mergeCell ref="H26:H28"/>
    <mergeCell ref="I26:I28"/>
    <mergeCell ref="J26:J28"/>
    <mergeCell ref="G31:G33"/>
    <mergeCell ref="H31:H33"/>
    <mergeCell ref="I31:I33"/>
    <mergeCell ref="J31:J33"/>
    <mergeCell ref="G16:G18"/>
    <mergeCell ref="H16:H18"/>
    <mergeCell ref="I16:I18"/>
    <mergeCell ref="J16:J18"/>
    <mergeCell ref="G21:G23"/>
    <mergeCell ref="H21:H23"/>
    <mergeCell ref="I21:I23"/>
    <mergeCell ref="J21:J23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4" location="'Прайс-лист'!R2085C2" display="ПРАЙС" xr:uid="{00000000-0004-0000-8200-000000000000}"/>
    <hyperlink ref="A3" location="Б!R48C4" display="КАТАЛОГ" xr:uid="{00000000-0004-0000-8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theme="5" tint="0.39997558519241921"/>
    <pageSetUpPr fitToPage="1"/>
  </sheetPr>
  <dimension ref="A1:O6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2.85546875" style="4" customWidth="1"/>
    <col min="11" max="12" width="10" style="4" customWidth="1"/>
    <col min="13" max="13" width="14.28515625" style="4" customWidth="1"/>
    <col min="14" max="14" width="107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5" t="s">
        <v>3499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3664</v>
      </c>
      <c r="J4" s="5" t="s">
        <v>3661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3055</v>
      </c>
      <c r="C6" s="9" t="s">
        <v>3060</v>
      </c>
      <c r="D6" s="10"/>
      <c r="E6" s="11" t="s">
        <v>385</v>
      </c>
      <c r="F6" s="12"/>
      <c r="G6" s="444">
        <v>57</v>
      </c>
      <c r="H6" s="444">
        <v>57</v>
      </c>
      <c r="I6" s="444">
        <v>2</v>
      </c>
      <c r="J6" s="516" t="s">
        <v>3662</v>
      </c>
      <c r="K6" s="444" t="s">
        <v>3579</v>
      </c>
      <c r="L6" s="9">
        <v>0.158</v>
      </c>
      <c r="M6" s="7">
        <f>'Прайс-лист'!N2106</f>
        <v>92.469348999999994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516"/>
      <c r="K7" s="444"/>
      <c r="L7" s="9"/>
    </row>
    <row r="8" spans="1:13" ht="18.75" customHeight="1" thickTop="1" thickBot="1">
      <c r="B8" s="16" t="s">
        <v>3056</v>
      </c>
      <c r="C8" s="9" t="s">
        <v>1255</v>
      </c>
      <c r="D8" s="10"/>
      <c r="E8" s="27" t="s">
        <v>11</v>
      </c>
      <c r="F8" s="14"/>
      <c r="G8" s="444"/>
      <c r="H8" s="444"/>
      <c r="I8" s="444"/>
      <c r="J8" s="516"/>
      <c r="K8" s="444"/>
      <c r="L8" s="9" t="s">
        <v>87</v>
      </c>
      <c r="M8" s="7">
        <f>'Прайс-лист'!N2107</f>
        <v>361.84701899999999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516"/>
      <c r="K9" s="444"/>
      <c r="L9" s="9"/>
    </row>
    <row r="10" spans="1:13" ht="18.75" customHeight="1" thickTop="1" thickBot="1">
      <c r="B10" s="16" t="s">
        <v>3057</v>
      </c>
      <c r="C10" s="9" t="s">
        <v>1256</v>
      </c>
      <c r="D10" s="10"/>
      <c r="E10" s="28" t="s">
        <v>386</v>
      </c>
      <c r="F10" s="12"/>
      <c r="G10" s="444"/>
      <c r="H10" s="444"/>
      <c r="I10" s="444"/>
      <c r="J10" s="516"/>
      <c r="K10" s="444"/>
      <c r="L10" s="9" t="s">
        <v>87</v>
      </c>
      <c r="M10" s="7">
        <f>'Прайс-лист'!N2108</f>
        <v>210.89258499576633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16"/>
      <c r="K11" s="444"/>
      <c r="L11" s="9"/>
    </row>
    <row r="12" spans="1:13" ht="18.75" customHeight="1" thickTop="1" thickBot="1">
      <c r="B12" s="16" t="s">
        <v>3058</v>
      </c>
      <c r="C12" s="9" t="s">
        <v>1257</v>
      </c>
      <c r="D12" s="10"/>
      <c r="E12" s="242" t="s">
        <v>438</v>
      </c>
      <c r="F12" s="12"/>
      <c r="G12" s="444"/>
      <c r="H12" s="444"/>
      <c r="I12" s="444"/>
      <c r="J12" s="516"/>
      <c r="K12" s="444"/>
      <c r="L12" s="9" t="s">
        <v>87</v>
      </c>
      <c r="M12" s="7">
        <f>'Прайс-лист'!N2109</f>
        <v>181.01324016934802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516"/>
      <c r="K13" s="444"/>
      <c r="L13" s="9"/>
    </row>
    <row r="14" spans="1:13" ht="18.75" customHeight="1" thickTop="1" thickBot="1">
      <c r="B14" s="16" t="s">
        <v>3059</v>
      </c>
      <c r="C14" s="9" t="s">
        <v>1258</v>
      </c>
      <c r="D14" s="10"/>
      <c r="E14" s="258" t="s">
        <v>1105</v>
      </c>
      <c r="F14" s="12"/>
      <c r="G14" s="444"/>
      <c r="H14" s="444"/>
      <c r="I14" s="444"/>
      <c r="J14" s="516"/>
      <c r="K14" s="444"/>
      <c r="L14" s="9" t="s">
        <v>87</v>
      </c>
      <c r="M14" s="7">
        <f>'Прайс-лист'!N2110</f>
        <v>138.234497</v>
      </c>
    </row>
    <row r="15" spans="1:13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7.5" customHeight="1" thickBot="1"/>
    <row r="17" spans="2:13" ht="18.75" customHeight="1" thickTop="1" thickBot="1">
      <c r="B17" s="8" t="s">
        <v>3061</v>
      </c>
      <c r="C17" s="9" t="s">
        <v>3658</v>
      </c>
      <c r="D17" s="10"/>
      <c r="E17" s="11" t="s">
        <v>385</v>
      </c>
      <c r="F17" s="12"/>
      <c r="G17" s="444">
        <v>57</v>
      </c>
      <c r="H17" s="444">
        <v>57</v>
      </c>
      <c r="I17" s="444">
        <v>2</v>
      </c>
      <c r="J17" s="516" t="s">
        <v>3662</v>
      </c>
      <c r="K17" s="444" t="s">
        <v>3660</v>
      </c>
      <c r="L17" s="390">
        <v>0.17</v>
      </c>
      <c r="M17" s="7">
        <f>'Прайс-лист'!N2111</f>
        <v>96.509382400000007</v>
      </c>
    </row>
    <row r="18" spans="2:13" ht="3.75" customHeight="1" thickTop="1" thickBot="1">
      <c r="C18" s="9"/>
      <c r="D18" s="10"/>
      <c r="E18" s="13"/>
      <c r="F18" s="13"/>
      <c r="G18" s="444"/>
      <c r="H18" s="444"/>
      <c r="I18" s="444"/>
      <c r="J18" s="516"/>
      <c r="K18" s="444"/>
      <c r="L18" s="9"/>
      <c r="M18" s="7"/>
    </row>
    <row r="19" spans="2:13" ht="18.75" customHeight="1" thickTop="1" thickBot="1">
      <c r="B19" s="16" t="s">
        <v>3062</v>
      </c>
      <c r="C19" s="9" t="s">
        <v>1260</v>
      </c>
      <c r="D19" s="10"/>
      <c r="E19" s="27" t="s">
        <v>11</v>
      </c>
      <c r="F19" s="14"/>
      <c r="G19" s="444"/>
      <c r="H19" s="444"/>
      <c r="I19" s="444"/>
      <c r="J19" s="516"/>
      <c r="K19" s="444"/>
      <c r="L19" s="9" t="s">
        <v>87</v>
      </c>
      <c r="M19" s="7">
        <f>'Прайс-лист'!N2112</f>
        <v>287.32811827265027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516"/>
      <c r="K20" s="444"/>
      <c r="L20" s="9"/>
      <c r="M20" s="7"/>
    </row>
    <row r="21" spans="2:13" ht="18.75" customHeight="1" thickTop="1" thickBot="1">
      <c r="B21" s="16" t="s">
        <v>3063</v>
      </c>
      <c r="C21" s="9" t="s">
        <v>1261</v>
      </c>
      <c r="D21" s="10"/>
      <c r="E21" s="28" t="s">
        <v>386</v>
      </c>
      <c r="F21" s="12"/>
      <c r="G21" s="444"/>
      <c r="H21" s="444"/>
      <c r="I21" s="444"/>
      <c r="J21" s="516"/>
      <c r="K21" s="444"/>
      <c r="L21" s="9" t="s">
        <v>87</v>
      </c>
      <c r="M21" s="7">
        <f>'Прайс-лист'!N2113</f>
        <v>212.62975620660458</v>
      </c>
    </row>
    <row r="22" spans="2:13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516"/>
      <c r="K22" s="444"/>
      <c r="L22" s="9"/>
    </row>
    <row r="23" spans="2:13" ht="18.75" customHeight="1" thickTop="1" thickBot="1">
      <c r="B23" s="16" t="s">
        <v>3064</v>
      </c>
      <c r="C23" s="9" t="s">
        <v>1262</v>
      </c>
      <c r="D23" s="10"/>
      <c r="E23" s="242" t="s">
        <v>438</v>
      </c>
      <c r="F23" s="12"/>
      <c r="G23" s="444"/>
      <c r="H23" s="444"/>
      <c r="I23" s="444"/>
      <c r="J23" s="516"/>
      <c r="K23" s="444"/>
      <c r="L23" s="9" t="s">
        <v>87</v>
      </c>
      <c r="M23" s="7">
        <f>'Прайс-лист'!N2114</f>
        <v>182.6114376833192</v>
      </c>
    </row>
    <row r="24" spans="2:13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516"/>
      <c r="K24" s="444"/>
      <c r="L24" s="9"/>
    </row>
    <row r="25" spans="2:13" ht="18.75" customHeight="1" thickTop="1" thickBot="1">
      <c r="B25" s="16" t="s">
        <v>3065</v>
      </c>
      <c r="C25" s="9" t="s">
        <v>3659</v>
      </c>
      <c r="D25" s="10"/>
      <c r="E25" s="258" t="s">
        <v>1105</v>
      </c>
      <c r="F25" s="12"/>
      <c r="G25" s="444"/>
      <c r="H25" s="444"/>
      <c r="I25" s="444"/>
      <c r="J25" s="516"/>
      <c r="K25" s="444"/>
      <c r="L25" s="9" t="s">
        <v>87</v>
      </c>
      <c r="M25" s="7">
        <f>'Прайс-лист'!N2115</f>
        <v>142.80680079999999</v>
      </c>
    </row>
    <row r="26" spans="2:13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10"/>
    </row>
    <row r="27" spans="2:13" ht="7.5" customHeight="1" thickBot="1"/>
    <row r="28" spans="2:13" ht="18.75" customHeight="1" thickTop="1" thickBot="1">
      <c r="B28" s="8" t="s">
        <v>3067</v>
      </c>
      <c r="C28" s="9" t="s">
        <v>3066</v>
      </c>
      <c r="D28" s="10"/>
      <c r="E28" s="11" t="s">
        <v>385</v>
      </c>
      <c r="F28" s="12"/>
      <c r="G28" s="444">
        <v>57</v>
      </c>
      <c r="H28" s="444">
        <v>57</v>
      </c>
      <c r="I28" s="444">
        <v>2</v>
      </c>
      <c r="J28" s="516" t="s">
        <v>3663</v>
      </c>
      <c r="K28" s="444" t="s">
        <v>3660</v>
      </c>
      <c r="L28" s="9">
        <v>0.216</v>
      </c>
      <c r="M28" s="7">
        <f>'Прайс-лист'!N2116</f>
        <v>133.06633669999999</v>
      </c>
    </row>
    <row r="29" spans="2:13" ht="3.75" customHeight="1" thickTop="1" thickBot="1">
      <c r="C29" s="9"/>
      <c r="D29" s="10"/>
      <c r="E29" s="13"/>
      <c r="F29" s="13"/>
      <c r="G29" s="444"/>
      <c r="H29" s="444"/>
      <c r="I29" s="444"/>
      <c r="J29" s="516"/>
      <c r="K29" s="444"/>
      <c r="L29" s="9"/>
      <c r="M29" s="7"/>
    </row>
    <row r="30" spans="2:13" ht="18.75" customHeight="1" thickTop="1" thickBot="1">
      <c r="B30" s="16" t="s">
        <v>3068</v>
      </c>
      <c r="C30" s="9" t="s">
        <v>1264</v>
      </c>
      <c r="D30" s="10"/>
      <c r="E30" s="27" t="s">
        <v>11</v>
      </c>
      <c r="F30" s="14"/>
      <c r="G30" s="444"/>
      <c r="H30" s="444"/>
      <c r="I30" s="444"/>
      <c r="J30" s="516"/>
      <c r="K30" s="444"/>
      <c r="L30" s="9" t="s">
        <v>87</v>
      </c>
      <c r="M30" s="7">
        <f>'Прайс-лист'!N2117</f>
        <v>312.34338370872143</v>
      </c>
    </row>
    <row r="31" spans="2:13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516"/>
      <c r="K31" s="444"/>
      <c r="L31" s="9"/>
      <c r="M31" s="7"/>
    </row>
    <row r="32" spans="2:13" ht="18.75" customHeight="1" thickTop="1" thickBot="1">
      <c r="B32" s="16" t="s">
        <v>3069</v>
      </c>
      <c r="C32" s="9" t="s">
        <v>1265</v>
      </c>
      <c r="D32" s="10"/>
      <c r="E32" s="28" t="s">
        <v>386</v>
      </c>
      <c r="F32" s="12"/>
      <c r="G32" s="444"/>
      <c r="H32" s="444"/>
      <c r="I32" s="444"/>
      <c r="J32" s="516"/>
      <c r="K32" s="444"/>
      <c r="L32" s="9" t="s">
        <v>87</v>
      </c>
      <c r="M32" s="7">
        <f>'Прайс-лист'!N2118</f>
        <v>247.02574618120235</v>
      </c>
    </row>
    <row r="33" spans="2:14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516"/>
      <c r="K33" s="444"/>
      <c r="L33" s="9"/>
    </row>
    <row r="34" spans="2:14" ht="18.75" customHeight="1" thickTop="1" thickBot="1">
      <c r="B34" s="16" t="s">
        <v>3070</v>
      </c>
      <c r="C34" s="9" t="s">
        <v>1266</v>
      </c>
      <c r="D34" s="10"/>
      <c r="E34" s="242" t="s">
        <v>438</v>
      </c>
      <c r="F34" s="12"/>
      <c r="G34" s="444"/>
      <c r="H34" s="444"/>
      <c r="I34" s="444"/>
      <c r="J34" s="516"/>
      <c r="K34" s="444"/>
      <c r="L34" s="9" t="s">
        <v>87</v>
      </c>
      <c r="M34" s="7">
        <f>'Прайс-лист'!N2119</f>
        <v>258.31735905165112</v>
      </c>
    </row>
    <row r="35" spans="2:14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516"/>
      <c r="K35" s="444"/>
      <c r="L35" s="9"/>
    </row>
    <row r="36" spans="2:14" ht="18.75" customHeight="1" thickTop="1" thickBot="1">
      <c r="B36" s="16" t="s">
        <v>3071</v>
      </c>
      <c r="C36" s="9" t="s">
        <v>1267</v>
      </c>
      <c r="D36" s="10"/>
      <c r="E36" s="258" t="s">
        <v>1105</v>
      </c>
      <c r="F36" s="12"/>
      <c r="G36" s="444"/>
      <c r="H36" s="444"/>
      <c r="I36" s="444"/>
      <c r="J36" s="516"/>
      <c r="K36" s="444"/>
      <c r="L36" s="9" t="s">
        <v>87</v>
      </c>
      <c r="M36" s="7">
        <f>'Прайс-лист'!N2120</f>
        <v>183.05217000000002</v>
      </c>
    </row>
    <row r="37" spans="2:14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516"/>
      <c r="K37" s="444"/>
      <c r="L37" s="9"/>
    </row>
    <row r="38" spans="2:14" ht="18.75" customHeight="1" thickTop="1" thickBot="1">
      <c r="B38" s="16" t="s">
        <v>3072</v>
      </c>
      <c r="C38" s="9" t="s">
        <v>1268</v>
      </c>
      <c r="D38" s="10"/>
      <c r="E38" s="271" t="s">
        <v>1188</v>
      </c>
      <c r="F38" s="12"/>
      <c r="G38" s="444"/>
      <c r="H38" s="444"/>
      <c r="I38" s="444"/>
      <c r="J38" s="516"/>
      <c r="K38" s="444"/>
      <c r="L38" s="9" t="s">
        <v>87</v>
      </c>
      <c r="M38" s="7">
        <f>'Прайс-лист'!N2121</f>
        <v>287.32811827265027</v>
      </c>
    </row>
    <row r="39" spans="2:14" ht="7.5" customHeight="1" thickTop="1"/>
    <row r="40" spans="2:14" ht="37.5" customHeight="1">
      <c r="B40" s="478" t="s">
        <v>18</v>
      </c>
      <c r="C40" s="479"/>
      <c r="D40" s="479"/>
      <c r="E40" s="479"/>
      <c r="F40" s="479"/>
      <c r="G40" s="480"/>
    </row>
    <row r="41" spans="2:14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4" ht="18.75" customHeight="1" thickBot="1">
      <c r="B42" s="437" t="s">
        <v>3667</v>
      </c>
      <c r="C42" s="437"/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29"/>
    </row>
    <row r="43" spans="2:14" ht="18.75" customHeight="1" thickTop="1" thickBot="1">
      <c r="E43" s="11" t="s">
        <v>385</v>
      </c>
      <c r="F43" s="436" t="s">
        <v>38</v>
      </c>
      <c r="G43" s="437"/>
      <c r="H43" s="437"/>
      <c r="I43" s="437"/>
      <c r="J43" s="437"/>
      <c r="K43" s="437"/>
      <c r="L43" s="437"/>
      <c r="M43" s="437"/>
    </row>
    <row r="44" spans="2:14" ht="18.75" customHeight="1" thickTop="1" thickBot="1">
      <c r="E44" s="27" t="s">
        <v>11</v>
      </c>
      <c r="F44" s="436" t="s">
        <v>3668</v>
      </c>
      <c r="G44" s="437"/>
      <c r="H44" s="437"/>
      <c r="I44" s="437"/>
      <c r="J44" s="437"/>
      <c r="K44" s="437"/>
      <c r="L44" s="437"/>
      <c r="M44" s="437"/>
    </row>
    <row r="45" spans="2:14" ht="18.75" customHeight="1" thickTop="1" thickBot="1">
      <c r="E45" s="28" t="s">
        <v>386</v>
      </c>
      <c r="F45" s="436" t="s">
        <v>3669</v>
      </c>
      <c r="G45" s="437"/>
      <c r="H45" s="437"/>
      <c r="I45" s="437"/>
      <c r="J45" s="437"/>
      <c r="K45" s="437"/>
      <c r="L45" s="437"/>
      <c r="M45" s="437"/>
    </row>
    <row r="46" spans="2:14" ht="18.75" customHeight="1" thickTop="1" thickBot="1">
      <c r="E46" s="242" t="s">
        <v>438</v>
      </c>
      <c r="F46" s="436" t="s">
        <v>2581</v>
      </c>
      <c r="G46" s="437"/>
      <c r="H46" s="437"/>
      <c r="I46" s="437"/>
      <c r="J46" s="437"/>
      <c r="K46" s="437"/>
      <c r="L46" s="437"/>
      <c r="M46" s="437"/>
    </row>
    <row r="47" spans="2:14" ht="18.75" customHeight="1" thickTop="1" thickBot="1">
      <c r="E47" s="258" t="s">
        <v>1105</v>
      </c>
      <c r="F47" s="436" t="s">
        <v>3677</v>
      </c>
      <c r="G47" s="437"/>
      <c r="H47" s="437"/>
      <c r="I47" s="437"/>
      <c r="J47" s="437"/>
      <c r="K47" s="437"/>
      <c r="L47" s="437"/>
      <c r="M47" s="437"/>
    </row>
    <row r="48" spans="2:14" ht="18.75" customHeight="1" thickTop="1" thickBot="1">
      <c r="E48" s="271" t="s">
        <v>1188</v>
      </c>
      <c r="F48" s="436" t="s">
        <v>3670</v>
      </c>
      <c r="G48" s="437"/>
      <c r="H48" s="437"/>
      <c r="I48" s="437"/>
      <c r="J48" s="437"/>
      <c r="K48" s="437"/>
      <c r="L48" s="437"/>
      <c r="M48" s="437"/>
    </row>
    <row r="49" ht="18.75" customHeight="1" thickTop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mergeCells count="24">
    <mergeCell ref="F48:M48"/>
    <mergeCell ref="F45:M45"/>
    <mergeCell ref="F44:M44"/>
    <mergeCell ref="F46:M46"/>
    <mergeCell ref="F43:M43"/>
    <mergeCell ref="F47:M47"/>
    <mergeCell ref="B42:M42"/>
    <mergeCell ref="B40:G40"/>
    <mergeCell ref="G28:G38"/>
    <mergeCell ref="H28:H38"/>
    <mergeCell ref="I28:I38"/>
    <mergeCell ref="K28:K38"/>
    <mergeCell ref="J28:J38"/>
    <mergeCell ref="G17:G25"/>
    <mergeCell ref="H17:H25"/>
    <mergeCell ref="I17:I25"/>
    <mergeCell ref="K17:K25"/>
    <mergeCell ref="J17:J25"/>
    <mergeCell ref="B2:M2"/>
    <mergeCell ref="G6:G14"/>
    <mergeCell ref="H6:H14"/>
    <mergeCell ref="I6:I14"/>
    <mergeCell ref="K6:K14"/>
    <mergeCell ref="J6:J14"/>
  </mergeCells>
  <hyperlinks>
    <hyperlink ref="A3" location="З!R3C2" display="З`ЄДНУВАЧІ" xr:uid="{00000000-0004-0000-8300-000000000000}"/>
    <hyperlink ref="A4" location="'Прайс-лист'!R2110C2" display="ПРАЙС" xr:uid="{00000000-0004-0000-8300-000001000000}"/>
  </hyperlinks>
  <pageMargins left="0.7" right="0.7" top="0.75" bottom="0.75" header="0.3" footer="0.3"/>
  <pageSetup paperSize="9" scale="53" orientation="landscape" horizontalDpi="4294967293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theme="5" tint="0.39997558519241921"/>
    <pageSetUpPr fitToPage="1"/>
  </sheetPr>
  <dimension ref="A1:P8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3500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3563</v>
      </c>
      <c r="J4" s="5" t="s">
        <v>3665</v>
      </c>
      <c r="K4" s="5" t="s">
        <v>3661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3079</v>
      </c>
      <c r="C6" s="9" t="s">
        <v>3073</v>
      </c>
      <c r="D6" s="10"/>
      <c r="E6" s="11" t="s">
        <v>385</v>
      </c>
      <c r="F6" s="12"/>
      <c r="G6" s="444">
        <v>57</v>
      </c>
      <c r="H6" s="444">
        <v>57</v>
      </c>
      <c r="I6" s="444">
        <v>31</v>
      </c>
      <c r="J6" s="444">
        <v>2</v>
      </c>
      <c r="K6" s="516" t="s">
        <v>3662</v>
      </c>
      <c r="L6" s="444" t="s">
        <v>3579</v>
      </c>
      <c r="M6" s="9">
        <v>0.158</v>
      </c>
      <c r="N6" s="7">
        <f>'Прайс-лист'!N2132</f>
        <v>93.41892949999999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6"/>
      <c r="L7" s="444"/>
      <c r="M7" s="9"/>
    </row>
    <row r="8" spans="1:14" ht="18.75" customHeight="1" thickTop="1" thickBot="1">
      <c r="B8" s="16" t="s">
        <v>3080</v>
      </c>
      <c r="C8" s="9" t="s">
        <v>1270</v>
      </c>
      <c r="D8" s="10"/>
      <c r="E8" s="27" t="s">
        <v>11</v>
      </c>
      <c r="F8" s="14"/>
      <c r="G8" s="444"/>
      <c r="H8" s="444"/>
      <c r="I8" s="444"/>
      <c r="J8" s="444"/>
      <c r="K8" s="516"/>
      <c r="L8" s="444"/>
      <c r="M8" s="9" t="s">
        <v>87</v>
      </c>
      <c r="N8" s="7">
        <f>'Прайс-лист'!N2133</f>
        <v>271.34614313293815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6"/>
      <c r="L9" s="444"/>
      <c r="M9" s="9"/>
    </row>
    <row r="10" spans="1:14" ht="18.75" customHeight="1" thickTop="1" thickBot="1">
      <c r="B10" s="16" t="s">
        <v>3081</v>
      </c>
      <c r="C10" s="9" t="s">
        <v>1271</v>
      </c>
      <c r="D10" s="10"/>
      <c r="E10" s="28" t="s">
        <v>386</v>
      </c>
      <c r="F10" s="12"/>
      <c r="G10" s="444"/>
      <c r="H10" s="444"/>
      <c r="I10" s="444"/>
      <c r="J10" s="444"/>
      <c r="K10" s="516"/>
      <c r="L10" s="444"/>
      <c r="M10" s="9" t="s">
        <v>87</v>
      </c>
      <c r="N10" s="7">
        <f>'Прайс-лист'!N2134</f>
        <v>206.89709121083825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516"/>
      <c r="L11" s="444"/>
      <c r="M11" s="9"/>
    </row>
    <row r="12" spans="1:14" ht="18.75" customHeight="1" thickTop="1" thickBot="1">
      <c r="B12" s="16" t="s">
        <v>3082</v>
      </c>
      <c r="C12" s="9" t="s">
        <v>1272</v>
      </c>
      <c r="D12" s="10"/>
      <c r="E12" s="242" t="s">
        <v>438</v>
      </c>
      <c r="F12" s="12"/>
      <c r="G12" s="444"/>
      <c r="H12" s="444"/>
      <c r="I12" s="444"/>
      <c r="J12" s="444"/>
      <c r="K12" s="516"/>
      <c r="L12" s="444"/>
      <c r="M12" s="9" t="s">
        <v>87</v>
      </c>
      <c r="N12" s="7">
        <f>'Прайс-лист'!N2135</f>
        <v>180.31837168501269</v>
      </c>
    </row>
    <row r="13" spans="1:14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516"/>
      <c r="L13" s="444"/>
      <c r="M13" s="9"/>
    </row>
    <row r="14" spans="1:14" ht="18.75" customHeight="1" thickTop="1" thickBot="1">
      <c r="B14" s="16" t="s">
        <v>3083</v>
      </c>
      <c r="C14" s="9" t="s">
        <v>1273</v>
      </c>
      <c r="D14" s="10"/>
      <c r="E14" s="258" t="s">
        <v>1105</v>
      </c>
      <c r="F14" s="12"/>
      <c r="G14" s="444"/>
      <c r="H14" s="444"/>
      <c r="I14" s="444"/>
      <c r="J14" s="444"/>
      <c r="K14" s="516"/>
      <c r="L14" s="444"/>
      <c r="M14" s="9" t="s">
        <v>87</v>
      </c>
      <c r="N14" s="7">
        <f>'Прайс-лист'!N2136</f>
        <v>125.98890899999999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309"/>
      <c r="L15" s="6"/>
      <c r="M15" s="6"/>
      <c r="N15" s="6"/>
    </row>
    <row r="16" spans="1:14" ht="7.5" customHeight="1" thickBot="1">
      <c r="K16" s="310"/>
    </row>
    <row r="17" spans="2:14" ht="18.75" customHeight="1" thickTop="1" thickBot="1">
      <c r="B17" s="8" t="s">
        <v>3084</v>
      </c>
      <c r="C17" s="9" t="s">
        <v>3074</v>
      </c>
      <c r="D17" s="10"/>
      <c r="E17" s="11" t="s">
        <v>385</v>
      </c>
      <c r="F17" s="12"/>
      <c r="G17" s="444">
        <v>57</v>
      </c>
      <c r="H17" s="444">
        <v>80</v>
      </c>
      <c r="I17" s="444">
        <v>54</v>
      </c>
      <c r="J17" s="444">
        <v>2</v>
      </c>
      <c r="K17" s="516" t="s">
        <v>3662</v>
      </c>
      <c r="L17" s="444" t="s">
        <v>3579</v>
      </c>
      <c r="M17" s="9">
        <v>0.193</v>
      </c>
      <c r="N17" s="7">
        <f>'Прайс-лист'!N2137</f>
        <v>120.28005629999998</v>
      </c>
    </row>
    <row r="18" spans="2:14" ht="3.75" customHeight="1" thickTop="1" thickBot="1">
      <c r="C18" s="9"/>
      <c r="D18" s="10"/>
      <c r="E18" s="13"/>
      <c r="F18" s="13"/>
      <c r="G18" s="444"/>
      <c r="H18" s="444"/>
      <c r="I18" s="444"/>
      <c r="J18" s="444"/>
      <c r="K18" s="516"/>
      <c r="L18" s="444"/>
      <c r="M18" s="9"/>
      <c r="N18" s="7"/>
    </row>
    <row r="19" spans="2:14" ht="18.75" customHeight="1" thickTop="1" thickBot="1">
      <c r="B19" s="16" t="s">
        <v>3085</v>
      </c>
      <c r="C19" s="9" t="s">
        <v>1275</v>
      </c>
      <c r="D19" s="10"/>
      <c r="E19" s="27" t="s">
        <v>11</v>
      </c>
      <c r="F19" s="14"/>
      <c r="G19" s="444"/>
      <c r="H19" s="444"/>
      <c r="I19" s="444"/>
      <c r="J19" s="444"/>
      <c r="K19" s="516"/>
      <c r="L19" s="444"/>
      <c r="M19" s="9" t="s">
        <v>87</v>
      </c>
      <c r="N19" s="7">
        <f>'Прайс-лист'!N2138</f>
        <v>292.26168451143099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516"/>
      <c r="L20" s="444"/>
      <c r="M20" s="9"/>
      <c r="N20" s="7"/>
    </row>
    <row r="21" spans="2:14" ht="18.75" customHeight="1" thickTop="1" thickBot="1">
      <c r="B21" s="16" t="s">
        <v>3086</v>
      </c>
      <c r="C21" s="9" t="s">
        <v>1276</v>
      </c>
      <c r="D21" s="10"/>
      <c r="E21" s="28" t="s">
        <v>386</v>
      </c>
      <c r="F21" s="12"/>
      <c r="G21" s="444"/>
      <c r="H21" s="444"/>
      <c r="I21" s="444"/>
      <c r="J21" s="444"/>
      <c r="K21" s="516"/>
      <c r="L21" s="444"/>
      <c r="M21" s="9" t="s">
        <v>87</v>
      </c>
      <c r="N21" s="7">
        <f>'Прайс-лист'!N2139</f>
        <v>230.00146831498728</v>
      </c>
    </row>
    <row r="22" spans="2:14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516"/>
      <c r="L22" s="444"/>
      <c r="M22" s="9"/>
    </row>
    <row r="23" spans="2:14" ht="18.75" customHeight="1" thickTop="1" thickBot="1">
      <c r="B23" s="16" t="s">
        <v>3087</v>
      </c>
      <c r="C23" s="9" t="s">
        <v>1277</v>
      </c>
      <c r="D23" s="10"/>
      <c r="E23" s="242" t="s">
        <v>438</v>
      </c>
      <c r="F23" s="12"/>
      <c r="G23" s="444"/>
      <c r="H23" s="444"/>
      <c r="I23" s="444"/>
      <c r="J23" s="444"/>
      <c r="K23" s="516"/>
      <c r="L23" s="444"/>
      <c r="M23" s="9" t="s">
        <v>87</v>
      </c>
      <c r="N23" s="7">
        <f>'Прайс-лист'!N2140</f>
        <v>237.64502164267566</v>
      </c>
    </row>
    <row r="24" spans="2:14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516"/>
      <c r="L24" s="444"/>
      <c r="M24" s="9"/>
    </row>
    <row r="25" spans="2:14" ht="18.75" customHeight="1" thickTop="1" thickBot="1">
      <c r="B25" s="16" t="s">
        <v>3088</v>
      </c>
      <c r="C25" s="9" t="s">
        <v>1278</v>
      </c>
      <c r="D25" s="10"/>
      <c r="E25" s="258" t="s">
        <v>1105</v>
      </c>
      <c r="F25" s="12"/>
      <c r="G25" s="444"/>
      <c r="H25" s="444"/>
      <c r="I25" s="444"/>
      <c r="J25" s="444"/>
      <c r="K25" s="516"/>
      <c r="L25" s="444"/>
      <c r="M25" s="9" t="s">
        <v>87</v>
      </c>
      <c r="N25" s="7">
        <f>'Прайс-лист'!N2141</f>
        <v>144.88007898391194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3089</v>
      </c>
      <c r="C28" s="9" t="s">
        <v>3075</v>
      </c>
      <c r="D28" s="10"/>
      <c r="E28" s="11" t="s">
        <v>385</v>
      </c>
      <c r="F28" s="12"/>
      <c r="G28" s="444">
        <v>57</v>
      </c>
      <c r="H28" s="444">
        <v>57</v>
      </c>
      <c r="I28" s="444">
        <v>31</v>
      </c>
      <c r="J28" s="444">
        <v>2</v>
      </c>
      <c r="K28" s="516" t="s">
        <v>3663</v>
      </c>
      <c r="L28" s="444" t="s">
        <v>3666</v>
      </c>
      <c r="M28" s="9">
        <v>0.20899999999999999</v>
      </c>
      <c r="N28" s="7">
        <f>'Прайс-лист'!N2142</f>
        <v>114.49695450635053</v>
      </c>
    </row>
    <row r="29" spans="2:14" ht="3.75" customHeight="1" thickTop="1" thickBot="1">
      <c r="C29" s="9"/>
      <c r="D29" s="10"/>
      <c r="E29" s="13"/>
      <c r="F29" s="13"/>
      <c r="G29" s="444"/>
      <c r="H29" s="444"/>
      <c r="I29" s="444"/>
      <c r="J29" s="444"/>
      <c r="K29" s="516"/>
      <c r="L29" s="444"/>
      <c r="M29" s="9"/>
      <c r="N29" s="7"/>
    </row>
    <row r="30" spans="2:14" ht="18.75" customHeight="1" thickTop="1" thickBot="1">
      <c r="B30" s="16" t="s">
        <v>3090</v>
      </c>
      <c r="C30" s="9" t="s">
        <v>1284</v>
      </c>
      <c r="D30" s="10"/>
      <c r="E30" s="27" t="s">
        <v>11</v>
      </c>
      <c r="F30" s="14"/>
      <c r="G30" s="444"/>
      <c r="H30" s="444"/>
      <c r="I30" s="444"/>
      <c r="J30" s="444"/>
      <c r="K30" s="516"/>
      <c r="L30" s="444"/>
      <c r="M30" s="9" t="s">
        <v>87</v>
      </c>
      <c r="N30" s="7">
        <f>'Прайс-лист'!N2143</f>
        <v>309.56390977138022</v>
      </c>
    </row>
    <row r="31" spans="2:14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444"/>
      <c r="K31" s="516"/>
      <c r="L31" s="444"/>
      <c r="M31" s="9"/>
      <c r="N31" s="7"/>
    </row>
    <row r="32" spans="2:14" ht="18.75" customHeight="1" thickTop="1" thickBot="1">
      <c r="B32" s="16" t="s">
        <v>3091</v>
      </c>
      <c r="C32" s="9" t="s">
        <v>1285</v>
      </c>
      <c r="D32" s="10"/>
      <c r="E32" s="28" t="s">
        <v>386</v>
      </c>
      <c r="F32" s="12"/>
      <c r="G32" s="444"/>
      <c r="H32" s="444"/>
      <c r="I32" s="444"/>
      <c r="J32" s="444"/>
      <c r="K32" s="516"/>
      <c r="L32" s="444"/>
      <c r="M32" s="9" t="s">
        <v>87</v>
      </c>
      <c r="N32" s="7">
        <f>'Прайс-лист'!N2144</f>
        <v>245.04537100084673</v>
      </c>
    </row>
    <row r="33" spans="2:14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444"/>
      <c r="K33" s="516"/>
      <c r="L33" s="444"/>
      <c r="M33" s="9"/>
    </row>
    <row r="34" spans="2:14" ht="18.75" customHeight="1" thickTop="1" thickBot="1">
      <c r="B34" s="16" t="s">
        <v>3092</v>
      </c>
      <c r="C34" s="9" t="s">
        <v>1286</v>
      </c>
      <c r="D34" s="10"/>
      <c r="E34" s="242" t="s">
        <v>438</v>
      </c>
      <c r="F34" s="12"/>
      <c r="G34" s="444"/>
      <c r="H34" s="444"/>
      <c r="I34" s="444"/>
      <c r="J34" s="444"/>
      <c r="K34" s="516"/>
      <c r="L34" s="444"/>
      <c r="M34" s="9" t="s">
        <v>87</v>
      </c>
      <c r="N34" s="7">
        <f>'Прайс-лист'!N2145</f>
        <v>253.97443102455543</v>
      </c>
    </row>
    <row r="35" spans="2:14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516"/>
      <c r="L35" s="444"/>
      <c r="M35" s="9"/>
    </row>
    <row r="36" spans="2:14" ht="18.75" customHeight="1" thickTop="1" thickBot="1">
      <c r="B36" s="16" t="s">
        <v>3093</v>
      </c>
      <c r="C36" s="9" t="s">
        <v>1287</v>
      </c>
      <c r="D36" s="10"/>
      <c r="E36" s="258" t="s">
        <v>1105</v>
      </c>
      <c r="F36" s="12"/>
      <c r="G36" s="444"/>
      <c r="H36" s="444"/>
      <c r="I36" s="444"/>
      <c r="J36" s="444"/>
      <c r="K36" s="516"/>
      <c r="L36" s="444"/>
      <c r="M36" s="9" t="s">
        <v>87</v>
      </c>
      <c r="N36" s="7">
        <f>'Прайс-лист'!N2146</f>
        <v>155.80700000000002</v>
      </c>
    </row>
    <row r="37" spans="2:14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516"/>
      <c r="L37" s="444"/>
      <c r="M37" s="9"/>
    </row>
    <row r="38" spans="2:14" ht="18.75" customHeight="1" thickTop="1" thickBot="1">
      <c r="B38" s="16" t="s">
        <v>3094</v>
      </c>
      <c r="C38" s="9" t="s">
        <v>1288</v>
      </c>
      <c r="D38" s="10"/>
      <c r="E38" s="271" t="s">
        <v>1188</v>
      </c>
      <c r="F38" s="12"/>
      <c r="G38" s="444"/>
      <c r="H38" s="444"/>
      <c r="I38" s="444"/>
      <c r="J38" s="444"/>
      <c r="K38" s="516"/>
      <c r="L38" s="444"/>
      <c r="M38" s="9" t="s">
        <v>87</v>
      </c>
      <c r="N38" s="7">
        <f>'Прайс-лист'!N2147</f>
        <v>281.63019670110083</v>
      </c>
    </row>
    <row r="39" spans="2:14" ht="3.75" customHeight="1" thickTop="1" thickBot="1">
      <c r="B39" s="17"/>
      <c r="C39" s="9"/>
      <c r="D39" s="10"/>
      <c r="E39" s="15"/>
      <c r="F39" s="14"/>
      <c r="G39" s="444"/>
      <c r="H39" s="444"/>
      <c r="I39" s="444"/>
      <c r="J39" s="444"/>
      <c r="K39" s="516"/>
      <c r="L39" s="444"/>
      <c r="M39" s="9"/>
    </row>
    <row r="40" spans="2:14" ht="18.75" customHeight="1" thickTop="1" thickBot="1">
      <c r="B40" s="16" t="s">
        <v>3095</v>
      </c>
      <c r="C40" s="9" t="s">
        <v>1289</v>
      </c>
      <c r="D40" s="10"/>
      <c r="E40" s="272" t="s">
        <v>1197</v>
      </c>
      <c r="F40" s="12"/>
      <c r="G40" s="444"/>
      <c r="H40" s="444"/>
      <c r="I40" s="444"/>
      <c r="J40" s="444"/>
      <c r="K40" s="516"/>
      <c r="L40" s="444"/>
      <c r="M40" s="9" t="s">
        <v>87</v>
      </c>
      <c r="N40" s="7">
        <f>'Прайс-лист'!N2148</f>
        <v>281.63019670110083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309"/>
      <c r="L41" s="6"/>
      <c r="M41" s="6"/>
      <c r="N41" s="6"/>
    </row>
    <row r="42" spans="2:14" ht="7.5" customHeight="1" thickBot="1">
      <c r="K42" s="310"/>
    </row>
    <row r="43" spans="2:14" ht="18.75" customHeight="1" thickTop="1" thickBot="1">
      <c r="B43" s="8" t="s">
        <v>3096</v>
      </c>
      <c r="C43" s="9" t="s">
        <v>3076</v>
      </c>
      <c r="D43" s="10"/>
      <c r="E43" s="11" t="s">
        <v>385</v>
      </c>
      <c r="F43" s="12"/>
      <c r="G43" s="444">
        <v>57</v>
      </c>
      <c r="H43" s="444">
        <v>80</v>
      </c>
      <c r="I43" s="444">
        <v>54</v>
      </c>
      <c r="J43" s="444">
        <v>2</v>
      </c>
      <c r="K43" s="516" t="s">
        <v>3663</v>
      </c>
      <c r="L43" s="444" t="s">
        <v>3666</v>
      </c>
      <c r="M43" s="9">
        <v>0.27400000000000002</v>
      </c>
      <c r="N43" s="7">
        <f>'Прайс-лист'!N2149</f>
        <v>131.6901819</v>
      </c>
    </row>
    <row r="44" spans="2:14" ht="3.75" customHeight="1" thickTop="1" thickBot="1">
      <c r="C44" s="9"/>
      <c r="D44" s="10"/>
      <c r="E44" s="13"/>
      <c r="F44" s="13"/>
      <c r="G44" s="444"/>
      <c r="H44" s="444"/>
      <c r="I44" s="444"/>
      <c r="J44" s="444"/>
      <c r="K44" s="516"/>
      <c r="L44" s="444"/>
      <c r="M44" s="9"/>
      <c r="N44" s="7"/>
    </row>
    <row r="45" spans="2:14" ht="18.75" customHeight="1" thickTop="1" thickBot="1">
      <c r="B45" s="16" t="s">
        <v>3097</v>
      </c>
      <c r="C45" s="9" t="s">
        <v>1291</v>
      </c>
      <c r="D45" s="10"/>
      <c r="E45" s="27" t="s">
        <v>11</v>
      </c>
      <c r="F45" s="14"/>
      <c r="G45" s="444"/>
      <c r="H45" s="444"/>
      <c r="I45" s="444"/>
      <c r="J45" s="444"/>
      <c r="K45" s="516"/>
      <c r="L45" s="444"/>
      <c r="M45" s="9" t="s">
        <v>87</v>
      </c>
      <c r="N45" s="7">
        <f>'Прайс-лист'!N2150</f>
        <v>319.98693703640981</v>
      </c>
    </row>
    <row r="46" spans="2:14" ht="3.75" customHeight="1" thickTop="1" thickBot="1">
      <c r="B46" s="17"/>
      <c r="C46" s="9"/>
      <c r="D46" s="10"/>
      <c r="E46" s="15"/>
      <c r="F46" s="14"/>
      <c r="G46" s="444"/>
      <c r="H46" s="444"/>
      <c r="I46" s="444"/>
      <c r="J46" s="444"/>
      <c r="K46" s="516"/>
      <c r="L46" s="444"/>
      <c r="M46" s="9"/>
      <c r="N46" s="7"/>
    </row>
    <row r="47" spans="2:14" ht="18.75" customHeight="1" thickTop="1" thickBot="1">
      <c r="B47" s="16" t="s">
        <v>3098</v>
      </c>
      <c r="C47" s="9" t="s">
        <v>1292</v>
      </c>
      <c r="D47" s="10"/>
      <c r="E47" s="28" t="s">
        <v>386</v>
      </c>
      <c r="F47" s="12"/>
      <c r="G47" s="444"/>
      <c r="H47" s="444"/>
      <c r="I47" s="444"/>
      <c r="J47" s="444"/>
      <c r="K47" s="516"/>
      <c r="L47" s="444"/>
      <c r="M47" s="9" t="s">
        <v>87</v>
      </c>
      <c r="N47" s="7">
        <f>'Прайс-лист'!N2151</f>
        <v>267.69808359017787</v>
      </c>
    </row>
    <row r="48" spans="2:14" ht="3.75" customHeight="1" thickTop="1" thickBot="1">
      <c r="B48" s="17"/>
      <c r="C48" s="9"/>
      <c r="D48" s="10"/>
      <c r="E48" s="15"/>
      <c r="F48" s="14"/>
      <c r="G48" s="444"/>
      <c r="H48" s="444"/>
      <c r="I48" s="444"/>
      <c r="J48" s="444"/>
      <c r="K48" s="516"/>
      <c r="L48" s="444"/>
      <c r="M48" s="9"/>
    </row>
    <row r="49" spans="2:14" ht="18.75" customHeight="1" thickTop="1" thickBot="1">
      <c r="B49" s="16" t="s">
        <v>3099</v>
      </c>
      <c r="C49" s="9" t="s">
        <v>1293</v>
      </c>
      <c r="D49" s="10"/>
      <c r="E49" s="242" t="s">
        <v>438</v>
      </c>
      <c r="F49" s="12"/>
      <c r="G49" s="444"/>
      <c r="H49" s="444"/>
      <c r="I49" s="444"/>
      <c r="J49" s="444"/>
      <c r="K49" s="516"/>
      <c r="L49" s="444"/>
      <c r="M49" s="9" t="s">
        <v>87</v>
      </c>
      <c r="N49" s="7">
        <f>'Прайс-лист'!N2152</f>
        <v>262.66028707874682</v>
      </c>
    </row>
    <row r="50" spans="2:14" ht="3.75" customHeight="1" thickTop="1" thickBot="1">
      <c r="B50" s="17"/>
      <c r="C50" s="9"/>
      <c r="D50" s="10"/>
      <c r="E50" s="15"/>
      <c r="F50" s="14"/>
      <c r="G50" s="444"/>
      <c r="H50" s="444"/>
      <c r="I50" s="444"/>
      <c r="J50" s="444"/>
      <c r="K50" s="516"/>
      <c r="L50" s="444"/>
      <c r="M50" s="9"/>
    </row>
    <row r="51" spans="2:14" ht="18.75" customHeight="1" thickTop="1" thickBot="1">
      <c r="B51" s="16" t="s">
        <v>3100</v>
      </c>
      <c r="C51" s="9" t="s">
        <v>1294</v>
      </c>
      <c r="D51" s="10"/>
      <c r="E51" s="258" t="s">
        <v>1105</v>
      </c>
      <c r="F51" s="12"/>
      <c r="G51" s="444"/>
      <c r="H51" s="444"/>
      <c r="I51" s="444"/>
      <c r="J51" s="444"/>
      <c r="K51" s="516"/>
      <c r="L51" s="444"/>
      <c r="M51" s="9" t="s">
        <v>87</v>
      </c>
      <c r="N51" s="7">
        <f>'Прайс-лист'!N2153</f>
        <v>167.11587048264184</v>
      </c>
    </row>
    <row r="52" spans="2:14" ht="3.75" customHeight="1" thickTop="1" thickBot="1">
      <c r="B52" s="17"/>
      <c r="C52" s="9"/>
      <c r="D52" s="10"/>
      <c r="E52" s="15"/>
      <c r="F52" s="14"/>
      <c r="G52" s="444"/>
      <c r="H52" s="444"/>
      <c r="I52" s="444"/>
      <c r="J52" s="444"/>
      <c r="K52" s="516"/>
      <c r="L52" s="444"/>
      <c r="M52" s="9"/>
    </row>
    <row r="53" spans="2:14" ht="18.75" customHeight="1" thickTop="1" thickBot="1">
      <c r="B53" s="16" t="s">
        <v>3101</v>
      </c>
      <c r="C53" s="9" t="s">
        <v>1295</v>
      </c>
      <c r="D53" s="10"/>
      <c r="E53" s="271" t="s">
        <v>1188</v>
      </c>
      <c r="F53" s="12"/>
      <c r="G53" s="444"/>
      <c r="H53" s="444"/>
      <c r="I53" s="444"/>
      <c r="J53" s="444"/>
      <c r="K53" s="516"/>
      <c r="L53" s="444"/>
      <c r="M53" s="9" t="s">
        <v>87</v>
      </c>
      <c r="N53" s="7">
        <f>'Прайс-лист'!N2154</f>
        <v>297.40371129551227</v>
      </c>
    </row>
    <row r="54" spans="2:14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516"/>
      <c r="L54" s="444"/>
      <c r="M54" s="9"/>
    </row>
    <row r="55" spans="2:14" ht="18.75" customHeight="1" thickTop="1" thickBot="1">
      <c r="B55" s="16" t="s">
        <v>3118</v>
      </c>
      <c r="C55" s="9" t="s">
        <v>1296</v>
      </c>
      <c r="D55" s="10"/>
      <c r="E55" s="272" t="s">
        <v>1197</v>
      </c>
      <c r="F55" s="12"/>
      <c r="G55" s="444"/>
      <c r="H55" s="444"/>
      <c r="I55" s="444"/>
      <c r="J55" s="444"/>
      <c r="K55" s="516"/>
      <c r="L55" s="444"/>
      <c r="M55" s="9" t="s">
        <v>87</v>
      </c>
      <c r="N55" s="7">
        <f>'Прайс-лист'!N2155</f>
        <v>297.40371129551227</v>
      </c>
    </row>
    <row r="56" spans="2:14" ht="7.5" customHeight="1" thickTop="1"/>
    <row r="57" spans="2:14" ht="37.5" customHeight="1">
      <c r="B57" s="500" t="s">
        <v>18</v>
      </c>
      <c r="C57" s="501"/>
      <c r="D57" s="501"/>
      <c r="E57" s="501"/>
      <c r="F57" s="501"/>
      <c r="G57" s="502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7" t="s">
        <v>3671</v>
      </c>
      <c r="C59" s="437"/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7"/>
    </row>
    <row r="60" spans="2:14" ht="18.75" customHeight="1" thickBot="1">
      <c r="B60" s="437" t="s">
        <v>3672</v>
      </c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</row>
    <row r="61" spans="2:14" ht="18.75" customHeight="1" thickTop="1" thickBot="1">
      <c r="E61" s="11" t="s">
        <v>385</v>
      </c>
      <c r="F61" s="495" t="s">
        <v>38</v>
      </c>
      <c r="G61" s="496"/>
      <c r="H61" s="496"/>
      <c r="I61" s="496"/>
      <c r="J61" s="496"/>
      <c r="K61" s="496"/>
      <c r="L61" s="496"/>
      <c r="M61" s="496"/>
      <c r="N61" s="496"/>
    </row>
    <row r="62" spans="2:14" ht="18.75" customHeight="1" thickTop="1" thickBot="1">
      <c r="E62" s="27" t="s">
        <v>11</v>
      </c>
      <c r="F62" s="495" t="s">
        <v>3668</v>
      </c>
      <c r="G62" s="496"/>
      <c r="H62" s="496"/>
      <c r="I62" s="496"/>
      <c r="J62" s="496"/>
      <c r="K62" s="496"/>
      <c r="L62" s="496"/>
      <c r="M62" s="496"/>
      <c r="N62" s="496"/>
    </row>
    <row r="63" spans="2:14" ht="18.75" customHeight="1" thickTop="1" thickBot="1">
      <c r="E63" s="28" t="s">
        <v>386</v>
      </c>
      <c r="F63" s="495" t="s">
        <v>3669</v>
      </c>
      <c r="G63" s="496"/>
      <c r="H63" s="496"/>
      <c r="I63" s="496"/>
      <c r="J63" s="496"/>
      <c r="K63" s="496"/>
      <c r="L63" s="496"/>
      <c r="M63" s="496"/>
      <c r="N63" s="496"/>
    </row>
    <row r="64" spans="2:14" ht="18.75" customHeight="1" thickTop="1" thickBot="1">
      <c r="E64" s="242" t="s">
        <v>438</v>
      </c>
      <c r="F64" s="495" t="s">
        <v>2581</v>
      </c>
      <c r="G64" s="496"/>
      <c r="H64" s="496"/>
      <c r="I64" s="496"/>
      <c r="J64" s="496"/>
      <c r="K64" s="496"/>
      <c r="L64" s="496"/>
      <c r="M64" s="496"/>
      <c r="N64" s="496"/>
    </row>
    <row r="65" spans="5:14" ht="18.75" customHeight="1" thickTop="1" thickBot="1">
      <c r="E65" s="258" t="s">
        <v>1105</v>
      </c>
      <c r="F65" s="495" t="s">
        <v>3677</v>
      </c>
      <c r="G65" s="496"/>
      <c r="H65" s="496"/>
      <c r="I65" s="496"/>
      <c r="J65" s="496"/>
      <c r="K65" s="496"/>
      <c r="L65" s="496"/>
      <c r="M65" s="496"/>
      <c r="N65" s="496"/>
    </row>
    <row r="66" spans="5:14" ht="18.75" customHeight="1" thickTop="1" thickBot="1">
      <c r="E66" s="271" t="s">
        <v>1188</v>
      </c>
      <c r="F66" s="495" t="s">
        <v>3673</v>
      </c>
      <c r="G66" s="496"/>
      <c r="H66" s="496"/>
      <c r="I66" s="496"/>
      <c r="J66" s="496"/>
      <c r="K66" s="496"/>
      <c r="L66" s="496"/>
      <c r="M66" s="496"/>
      <c r="N66" s="496"/>
    </row>
    <row r="67" spans="5:14" ht="18.75" customHeight="1" thickTop="1" thickBot="1">
      <c r="E67" s="272" t="s">
        <v>1197</v>
      </c>
      <c r="F67" s="495" t="s">
        <v>3674</v>
      </c>
      <c r="G67" s="496"/>
      <c r="H67" s="496"/>
      <c r="I67" s="496"/>
      <c r="J67" s="496"/>
      <c r="K67" s="496"/>
      <c r="L67" s="496"/>
      <c r="M67" s="496"/>
      <c r="N67" s="496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</sheetData>
  <mergeCells count="35">
    <mergeCell ref="F66:N66"/>
    <mergeCell ref="F67:N67"/>
    <mergeCell ref="F61:N61"/>
    <mergeCell ref="F62:N62"/>
    <mergeCell ref="F63:N63"/>
    <mergeCell ref="F64:N64"/>
    <mergeCell ref="F65:N65"/>
    <mergeCell ref="B2:N2"/>
    <mergeCell ref="G6:G14"/>
    <mergeCell ref="B57:G57"/>
    <mergeCell ref="B59:N59"/>
    <mergeCell ref="B60:N60"/>
    <mergeCell ref="I6:I14"/>
    <mergeCell ref="I17:I25"/>
    <mergeCell ref="I28:I40"/>
    <mergeCell ref="K6:K14"/>
    <mergeCell ref="K17:K25"/>
    <mergeCell ref="L6:L14"/>
    <mergeCell ref="L17:L25"/>
    <mergeCell ref="G17:G25"/>
    <mergeCell ref="H6:H14"/>
    <mergeCell ref="J6:J14"/>
    <mergeCell ref="H17:H25"/>
    <mergeCell ref="J17:J25"/>
    <mergeCell ref="G28:G40"/>
    <mergeCell ref="H28:H40"/>
    <mergeCell ref="J28:J40"/>
    <mergeCell ref="K28:K40"/>
    <mergeCell ref="L28:L40"/>
    <mergeCell ref="G43:G55"/>
    <mergeCell ref="H43:H55"/>
    <mergeCell ref="J43:J55"/>
    <mergeCell ref="K43:K55"/>
    <mergeCell ref="L43:L55"/>
    <mergeCell ref="I43:I55"/>
  </mergeCells>
  <hyperlinks>
    <hyperlink ref="A4" location="'Прайс-лист'!R2136C2" display="ПРАЙС" xr:uid="{00000000-0004-0000-8400-000000000000}"/>
    <hyperlink ref="A3" location="З!R3C3" display="З`ЄДНУВАЧІ" xr:uid="{00000000-0004-0000-84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theme="5" tint="0.39997558519241921"/>
    <pageSetUpPr fitToPage="1"/>
  </sheetPr>
  <dimension ref="A1:Q77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85546875" style="4" customWidth="1"/>
    <col min="13" max="14" width="10" style="4" customWidth="1"/>
    <col min="15" max="15" width="14.28515625" style="4" customWidth="1"/>
    <col min="16" max="16" width="106.285156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7" t="s">
        <v>3501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3590</v>
      </c>
      <c r="K4" s="5" t="s">
        <v>3664</v>
      </c>
      <c r="L4" s="5" t="s">
        <v>3661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3102</v>
      </c>
      <c r="C6" s="9" t="s">
        <v>3077</v>
      </c>
      <c r="D6" s="10"/>
      <c r="E6" s="11" t="s">
        <v>385</v>
      </c>
      <c r="F6" s="12"/>
      <c r="G6" s="444">
        <v>57</v>
      </c>
      <c r="H6" s="444">
        <v>57</v>
      </c>
      <c r="I6" s="444">
        <v>31</v>
      </c>
      <c r="J6" s="444">
        <v>31</v>
      </c>
      <c r="K6" s="444">
        <v>2</v>
      </c>
      <c r="L6" s="516" t="s">
        <v>3631</v>
      </c>
      <c r="M6" s="444" t="s">
        <v>3579</v>
      </c>
      <c r="N6" s="9">
        <v>0.157</v>
      </c>
      <c r="O6" s="7">
        <f>'Прайс-лист'!N2166</f>
        <v>91.659994800000007</v>
      </c>
    </row>
    <row r="7" spans="1:15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516"/>
      <c r="M7" s="444"/>
      <c r="N7" s="9"/>
    </row>
    <row r="8" spans="1:15" ht="18.75" customHeight="1" thickTop="1" thickBot="1">
      <c r="B8" s="16" t="s">
        <v>3103</v>
      </c>
      <c r="C8" s="9" t="s">
        <v>1298</v>
      </c>
      <c r="D8" s="10"/>
      <c r="E8" s="27" t="s">
        <v>11</v>
      </c>
      <c r="F8" s="14"/>
      <c r="G8" s="444"/>
      <c r="H8" s="444"/>
      <c r="I8" s="444"/>
      <c r="J8" s="444"/>
      <c r="K8" s="444"/>
      <c r="L8" s="516"/>
      <c r="M8" s="444"/>
      <c r="N8" s="9" t="s">
        <v>87</v>
      </c>
      <c r="O8" s="7">
        <f>'Прайс-лист'!N2167</f>
        <v>265.43976101608808</v>
      </c>
    </row>
    <row r="9" spans="1:15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516"/>
      <c r="M9" s="444"/>
      <c r="N9" s="9"/>
    </row>
    <row r="10" spans="1:15" ht="18.75" customHeight="1" thickTop="1" thickBot="1">
      <c r="B10" s="16" t="s">
        <v>3104</v>
      </c>
      <c r="C10" s="9" t="s">
        <v>1299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516"/>
      <c r="M10" s="444"/>
      <c r="N10" s="9" t="s">
        <v>87</v>
      </c>
      <c r="O10" s="7">
        <f>'Прайс-лист'!N2168</f>
        <v>210.54515075359868</v>
      </c>
    </row>
    <row r="11" spans="1:15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516"/>
      <c r="M11" s="444"/>
      <c r="N11" s="9"/>
    </row>
    <row r="12" spans="1:15" ht="18.75" customHeight="1" thickTop="1" thickBot="1">
      <c r="B12" s="16" t="s">
        <v>3105</v>
      </c>
      <c r="C12" s="9" t="s">
        <v>1300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516"/>
      <c r="M12" s="444"/>
      <c r="N12" s="9" t="s">
        <v>87</v>
      </c>
      <c r="O12" s="7">
        <f>'Прайс-лист'!N2169</f>
        <v>191.43626743437761</v>
      </c>
    </row>
    <row r="13" spans="1:15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516"/>
      <c r="M13" s="444"/>
      <c r="N13" s="9"/>
    </row>
    <row r="14" spans="1:15" ht="18.75" customHeight="1" thickTop="1" thickBot="1">
      <c r="B14" s="16" t="s">
        <v>3106</v>
      </c>
      <c r="C14" s="9" t="s">
        <v>1301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516"/>
      <c r="M14" s="444"/>
      <c r="N14" s="9" t="s">
        <v>87</v>
      </c>
      <c r="O14" s="7">
        <f>'Прайс-лист'!N2170</f>
        <v>130.50310099999999</v>
      </c>
    </row>
    <row r="15" spans="1:15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309"/>
      <c r="M15" s="6"/>
      <c r="N15" s="6"/>
      <c r="O15" s="6"/>
    </row>
    <row r="16" spans="1:15" ht="7.5" customHeight="1" thickBot="1">
      <c r="L16" s="310"/>
    </row>
    <row r="17" spans="2:15" ht="18.75" customHeight="1" thickTop="1" thickBot="1">
      <c r="B17" s="8" t="s">
        <v>3107</v>
      </c>
      <c r="C17" s="9" t="s">
        <v>3078</v>
      </c>
      <c r="D17" s="10"/>
      <c r="E17" s="11" t="s">
        <v>385</v>
      </c>
      <c r="F17" s="12"/>
      <c r="G17" s="444">
        <v>70</v>
      </c>
      <c r="H17" s="444">
        <v>80</v>
      </c>
      <c r="I17" s="444">
        <v>44</v>
      </c>
      <c r="J17" s="444">
        <v>54</v>
      </c>
      <c r="K17" s="444">
        <v>2</v>
      </c>
      <c r="L17" s="516" t="s">
        <v>3631</v>
      </c>
      <c r="M17" s="444" t="s">
        <v>3579</v>
      </c>
      <c r="N17" s="9">
        <v>0.22900000000000001</v>
      </c>
      <c r="O17" s="7">
        <f>'Прайс-лист'!N2171</f>
        <v>104.4740678</v>
      </c>
    </row>
    <row r="18" spans="2:15" ht="3.75" customHeight="1" thickTop="1" thickBot="1">
      <c r="C18" s="9"/>
      <c r="D18" s="10"/>
      <c r="E18" s="13"/>
      <c r="F18" s="13"/>
      <c r="G18" s="444"/>
      <c r="H18" s="444"/>
      <c r="I18" s="444"/>
      <c r="J18" s="444"/>
      <c r="K18" s="444"/>
      <c r="L18" s="516"/>
      <c r="M18" s="444"/>
      <c r="N18" s="9"/>
      <c r="O18" s="7"/>
    </row>
    <row r="19" spans="2:15" ht="18.75" customHeight="1" thickTop="1" thickBot="1">
      <c r="B19" s="16" t="s">
        <v>3108</v>
      </c>
      <c r="C19" s="9" t="s">
        <v>1303</v>
      </c>
      <c r="D19" s="10"/>
      <c r="E19" s="27" t="s">
        <v>11</v>
      </c>
      <c r="F19" s="14"/>
      <c r="G19" s="444"/>
      <c r="H19" s="444"/>
      <c r="I19" s="444"/>
      <c r="J19" s="444"/>
      <c r="K19" s="444"/>
      <c r="L19" s="516"/>
      <c r="M19" s="444"/>
      <c r="N19" s="9" t="s">
        <v>87</v>
      </c>
      <c r="O19" s="7">
        <f>'Прайс-лист'!N2172</f>
        <v>273.08331434377641</v>
      </c>
    </row>
    <row r="20" spans="2:15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516"/>
      <c r="M20" s="444"/>
      <c r="N20" s="9"/>
      <c r="O20" s="7"/>
    </row>
    <row r="21" spans="2:15" ht="18.75" customHeight="1" thickTop="1" thickBot="1">
      <c r="B21" s="16" t="s">
        <v>3109</v>
      </c>
      <c r="C21" s="9" t="s">
        <v>1304</v>
      </c>
      <c r="D21" s="10"/>
      <c r="E21" s="28" t="s">
        <v>386</v>
      </c>
      <c r="F21" s="12"/>
      <c r="G21" s="444"/>
      <c r="H21" s="444"/>
      <c r="I21" s="444"/>
      <c r="J21" s="444"/>
      <c r="K21" s="444"/>
      <c r="L21" s="516"/>
      <c r="M21" s="444"/>
      <c r="N21" s="9" t="s">
        <v>87</v>
      </c>
      <c r="O21" s="7">
        <f>'Прайс-лист'!N2173</f>
        <v>234.17067922099912</v>
      </c>
    </row>
    <row r="22" spans="2:15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444"/>
      <c r="L22" s="516"/>
      <c r="M22" s="444"/>
      <c r="N22" s="9"/>
    </row>
    <row r="23" spans="2:15" ht="18.75" customHeight="1" thickTop="1" thickBot="1">
      <c r="B23" s="16" t="s">
        <v>3110</v>
      </c>
      <c r="C23" s="9" t="s">
        <v>1305</v>
      </c>
      <c r="D23" s="10"/>
      <c r="E23" s="242" t="s">
        <v>438</v>
      </c>
      <c r="F23" s="12"/>
      <c r="G23" s="444"/>
      <c r="H23" s="444"/>
      <c r="I23" s="444"/>
      <c r="J23" s="444"/>
      <c r="K23" s="444"/>
      <c r="L23" s="516"/>
      <c r="M23" s="444"/>
      <c r="N23" s="9" t="s">
        <v>87</v>
      </c>
      <c r="O23" s="7">
        <f>'Прайс-лист'!N2174</f>
        <v>207.76567681625735</v>
      </c>
    </row>
    <row r="24" spans="2:15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444"/>
      <c r="L24" s="516"/>
      <c r="M24" s="444"/>
      <c r="N24" s="9"/>
    </row>
    <row r="25" spans="2:15" ht="18.75" customHeight="1" thickTop="1" thickBot="1">
      <c r="B25" s="16" t="s">
        <v>3111</v>
      </c>
      <c r="C25" s="9" t="s">
        <v>1306</v>
      </c>
      <c r="D25" s="10"/>
      <c r="E25" s="258" t="s">
        <v>1105</v>
      </c>
      <c r="F25" s="12"/>
      <c r="G25" s="444"/>
      <c r="H25" s="444"/>
      <c r="I25" s="444"/>
      <c r="J25" s="444"/>
      <c r="K25" s="444"/>
      <c r="L25" s="516"/>
      <c r="M25" s="444"/>
      <c r="N25" s="9" t="s">
        <v>87</v>
      </c>
      <c r="O25" s="7">
        <f>'Прайс-лист'!N2175</f>
        <v>163.483653</v>
      </c>
    </row>
    <row r="26" spans="2:15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2:15" ht="7.5" customHeight="1" thickBot="1"/>
    <row r="28" spans="2:15" ht="18.75" customHeight="1" thickTop="1" thickBot="1">
      <c r="B28" s="8" t="s">
        <v>3112</v>
      </c>
      <c r="C28" s="9" t="s">
        <v>3125</v>
      </c>
      <c r="D28" s="10"/>
      <c r="E28" s="11" t="s">
        <v>385</v>
      </c>
      <c r="F28" s="12"/>
      <c r="G28" s="444">
        <v>57</v>
      </c>
      <c r="H28" s="444">
        <v>57</v>
      </c>
      <c r="I28" s="444">
        <v>31</v>
      </c>
      <c r="J28" s="444">
        <v>31</v>
      </c>
      <c r="K28" s="444">
        <v>2</v>
      </c>
      <c r="L28" s="516" t="s">
        <v>3632</v>
      </c>
      <c r="M28" s="444" t="s">
        <v>3666</v>
      </c>
      <c r="N28" s="390">
        <v>0.21</v>
      </c>
      <c r="O28" s="7">
        <f>'Прайс-лист'!N2176</f>
        <v>115.71297435393733</v>
      </c>
    </row>
    <row r="29" spans="2:15" ht="3.75" customHeight="1" thickTop="1" thickBot="1">
      <c r="C29" s="9"/>
      <c r="D29" s="10"/>
      <c r="E29" s="13"/>
      <c r="F29" s="13"/>
      <c r="G29" s="444"/>
      <c r="H29" s="444"/>
      <c r="I29" s="444"/>
      <c r="J29" s="444"/>
      <c r="K29" s="444"/>
      <c r="L29" s="516"/>
      <c r="M29" s="444"/>
      <c r="N29" s="9"/>
      <c r="O29" s="7"/>
    </row>
    <row r="30" spans="2:15" ht="18.75" customHeight="1" thickTop="1" thickBot="1">
      <c r="B30" s="16" t="s">
        <v>3113</v>
      </c>
      <c r="C30" s="9" t="s">
        <v>1310</v>
      </c>
      <c r="D30" s="10"/>
      <c r="E30" s="27" t="s">
        <v>11</v>
      </c>
      <c r="F30" s="14"/>
      <c r="G30" s="444"/>
      <c r="H30" s="444"/>
      <c r="I30" s="444"/>
      <c r="J30" s="444"/>
      <c r="K30" s="444"/>
      <c r="L30" s="516"/>
      <c r="M30" s="444"/>
      <c r="N30" s="9" t="s">
        <v>87</v>
      </c>
      <c r="O30" s="7">
        <f>'Прайс-лист'!N2177</f>
        <v>276.97457785605417</v>
      </c>
    </row>
    <row r="31" spans="2:15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444"/>
      <c r="K31" s="444"/>
      <c r="L31" s="516"/>
      <c r="M31" s="444"/>
      <c r="N31" s="9"/>
      <c r="O31" s="7"/>
    </row>
    <row r="32" spans="2:15" ht="18.75" customHeight="1" thickTop="1" thickBot="1">
      <c r="B32" s="16" t="s">
        <v>3114</v>
      </c>
      <c r="C32" s="9" t="s">
        <v>1311</v>
      </c>
      <c r="D32" s="10"/>
      <c r="E32" s="28" t="s">
        <v>386</v>
      </c>
      <c r="F32" s="12"/>
      <c r="G32" s="444"/>
      <c r="H32" s="444"/>
      <c r="I32" s="444"/>
      <c r="J32" s="444"/>
      <c r="K32" s="444"/>
      <c r="L32" s="516"/>
      <c r="M32" s="444"/>
      <c r="N32" s="9" t="s">
        <v>87</v>
      </c>
      <c r="O32" s="7">
        <f>'Прайс-лист'!N2178</f>
        <v>221.57618794242165</v>
      </c>
    </row>
    <row r="33" spans="2:15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444"/>
      <c r="K33" s="444"/>
      <c r="L33" s="516"/>
      <c r="M33" s="444"/>
      <c r="N33" s="9"/>
    </row>
    <row r="34" spans="2:15" ht="18.75" customHeight="1" thickTop="1" thickBot="1">
      <c r="B34" s="16" t="s">
        <v>3115</v>
      </c>
      <c r="C34" s="9" t="s">
        <v>1313</v>
      </c>
      <c r="D34" s="10"/>
      <c r="E34" s="242" t="s">
        <v>438</v>
      </c>
      <c r="F34" s="12"/>
      <c r="G34" s="444"/>
      <c r="H34" s="444"/>
      <c r="I34" s="444"/>
      <c r="J34" s="444"/>
      <c r="K34" s="444"/>
      <c r="L34" s="516"/>
      <c r="M34" s="444"/>
      <c r="N34" s="9" t="s">
        <v>87</v>
      </c>
      <c r="O34" s="7">
        <f>'Прайс-лист'!N2179</f>
        <v>216.62524999153257</v>
      </c>
    </row>
    <row r="35" spans="2:15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444"/>
      <c r="L35" s="516"/>
      <c r="M35" s="444"/>
      <c r="N35" s="9"/>
    </row>
    <row r="36" spans="2:15" ht="18.75" customHeight="1" thickTop="1" thickBot="1">
      <c r="B36" s="16" t="s">
        <v>3116</v>
      </c>
      <c r="C36" s="9" t="s">
        <v>1312</v>
      </c>
      <c r="D36" s="10"/>
      <c r="E36" s="258" t="s">
        <v>1105</v>
      </c>
      <c r="F36" s="12"/>
      <c r="G36" s="444"/>
      <c r="H36" s="444"/>
      <c r="I36" s="444"/>
      <c r="J36" s="444"/>
      <c r="K36" s="444"/>
      <c r="L36" s="516"/>
      <c r="M36" s="444"/>
      <c r="N36" s="9" t="s">
        <v>87</v>
      </c>
      <c r="O36" s="7">
        <f>'Прайс-лист'!N2180</f>
        <v>153.70149999999998</v>
      </c>
    </row>
    <row r="37" spans="2:15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444"/>
      <c r="L37" s="516"/>
      <c r="M37" s="444"/>
      <c r="N37" s="9"/>
    </row>
    <row r="38" spans="2:15" ht="18.75" customHeight="1" thickTop="1" thickBot="1">
      <c r="B38" s="16" t="s">
        <v>3117</v>
      </c>
      <c r="C38" s="9" t="s">
        <v>1314</v>
      </c>
      <c r="D38" s="10"/>
      <c r="E38" s="271" t="s">
        <v>1188</v>
      </c>
      <c r="F38" s="12"/>
      <c r="G38" s="444"/>
      <c r="H38" s="444"/>
      <c r="I38" s="444"/>
      <c r="J38" s="444"/>
      <c r="K38" s="444"/>
      <c r="L38" s="516"/>
      <c r="M38" s="444"/>
      <c r="N38" s="9" t="s">
        <v>87</v>
      </c>
      <c r="O38" s="7">
        <f>'Прайс-лист'!N2181</f>
        <v>249.26669704318371</v>
      </c>
    </row>
    <row r="39" spans="2:15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309"/>
      <c r="M39" s="6"/>
      <c r="N39" s="6"/>
      <c r="O39" s="6"/>
    </row>
    <row r="40" spans="2:15" ht="7.5" customHeight="1" thickBot="1">
      <c r="L40" s="310"/>
    </row>
    <row r="41" spans="2:15" ht="18.75" customHeight="1" thickTop="1" thickBot="1">
      <c r="B41" s="8" t="s">
        <v>3119</v>
      </c>
      <c r="C41" s="9" t="s">
        <v>3126</v>
      </c>
      <c r="D41" s="10"/>
      <c r="E41" s="11" t="s">
        <v>385</v>
      </c>
      <c r="F41" s="12"/>
      <c r="G41" s="444">
        <v>70</v>
      </c>
      <c r="H41" s="444">
        <v>80</v>
      </c>
      <c r="I41" s="444">
        <v>44</v>
      </c>
      <c r="J41" s="444">
        <v>54</v>
      </c>
      <c r="K41" s="444">
        <v>2</v>
      </c>
      <c r="L41" s="516" t="s">
        <v>3632</v>
      </c>
      <c r="M41" s="444" t="s">
        <v>3666</v>
      </c>
      <c r="N41" s="390">
        <v>0.32</v>
      </c>
      <c r="O41" s="7">
        <f>'Прайс-лист'!N2182</f>
        <v>126.17074504318373</v>
      </c>
    </row>
    <row r="42" spans="2:15" ht="3.75" customHeight="1" thickTop="1" thickBot="1">
      <c r="C42" s="9"/>
      <c r="D42" s="10"/>
      <c r="E42" s="13"/>
      <c r="F42" s="13"/>
      <c r="G42" s="444"/>
      <c r="H42" s="444"/>
      <c r="I42" s="444"/>
      <c r="J42" s="444"/>
      <c r="K42" s="444"/>
      <c r="L42" s="516"/>
      <c r="M42" s="444"/>
      <c r="N42" s="9"/>
      <c r="O42" s="7"/>
    </row>
    <row r="43" spans="2:15" ht="18.75" customHeight="1" thickTop="1" thickBot="1">
      <c r="B43" s="16" t="s">
        <v>3120</v>
      </c>
      <c r="C43" s="9" t="s">
        <v>1316</v>
      </c>
      <c r="D43" s="10"/>
      <c r="E43" s="27" t="s">
        <v>11</v>
      </c>
      <c r="F43" s="14"/>
      <c r="G43" s="444"/>
      <c r="H43" s="444"/>
      <c r="I43" s="444"/>
      <c r="J43" s="444"/>
      <c r="K43" s="444"/>
      <c r="L43" s="516"/>
      <c r="M43" s="444"/>
      <c r="N43" s="9" t="s">
        <v>87</v>
      </c>
      <c r="O43" s="7">
        <f>'Прайс-лист'!N2183</f>
        <v>285.41722994072819</v>
      </c>
    </row>
    <row r="44" spans="2:15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444"/>
      <c r="L44" s="516"/>
      <c r="M44" s="444"/>
      <c r="N44" s="9"/>
      <c r="O44" s="7"/>
    </row>
    <row r="45" spans="2:15" ht="18.75" customHeight="1" thickTop="1" thickBot="1">
      <c r="B45" s="16" t="s">
        <v>3121</v>
      </c>
      <c r="C45" s="9" t="s">
        <v>1317</v>
      </c>
      <c r="D45" s="10"/>
      <c r="E45" s="28" t="s">
        <v>386</v>
      </c>
      <c r="F45" s="12"/>
      <c r="G45" s="444"/>
      <c r="H45" s="444"/>
      <c r="I45" s="444"/>
      <c r="J45" s="444"/>
      <c r="K45" s="444"/>
      <c r="L45" s="516"/>
      <c r="M45" s="444"/>
      <c r="N45" s="9" t="s">
        <v>87</v>
      </c>
      <c r="O45" s="7">
        <f>'Прайс-лист'!N2184</f>
        <v>233.87536011515664</v>
      </c>
    </row>
    <row r="46" spans="2:15" ht="3.75" customHeight="1" thickTop="1" thickBot="1">
      <c r="B46" s="17"/>
      <c r="C46" s="9"/>
      <c r="D46" s="10"/>
      <c r="E46" s="15"/>
      <c r="F46" s="14"/>
      <c r="G46" s="444"/>
      <c r="H46" s="444"/>
      <c r="I46" s="444"/>
      <c r="J46" s="444"/>
      <c r="K46" s="444"/>
      <c r="L46" s="516"/>
      <c r="M46" s="444"/>
      <c r="N46" s="9"/>
    </row>
    <row r="47" spans="2:15" ht="18.75" customHeight="1" thickTop="1" thickBot="1">
      <c r="B47" s="16" t="s">
        <v>3122</v>
      </c>
      <c r="C47" s="9" t="s">
        <v>1318</v>
      </c>
      <c r="D47" s="10"/>
      <c r="E47" s="242" t="s">
        <v>438</v>
      </c>
      <c r="F47" s="12"/>
      <c r="G47" s="444"/>
      <c r="H47" s="444"/>
      <c r="I47" s="444"/>
      <c r="J47" s="444"/>
      <c r="K47" s="444"/>
      <c r="L47" s="516"/>
      <c r="M47" s="444"/>
      <c r="N47" s="9" t="s">
        <v>87</v>
      </c>
      <c r="O47" s="7">
        <f>'Прайс-лист'!N2185</f>
        <v>230.69633679932264</v>
      </c>
    </row>
    <row r="48" spans="2:15" ht="3.75" customHeight="1" thickTop="1" thickBot="1">
      <c r="B48" s="17"/>
      <c r="C48" s="9"/>
      <c r="D48" s="10"/>
      <c r="E48" s="15"/>
      <c r="F48" s="14"/>
      <c r="G48" s="444"/>
      <c r="H48" s="444"/>
      <c r="I48" s="444"/>
      <c r="J48" s="444"/>
      <c r="K48" s="444"/>
      <c r="L48" s="516"/>
      <c r="M48" s="444"/>
      <c r="N48" s="9"/>
    </row>
    <row r="49" spans="2:15" ht="18.75" customHeight="1" thickTop="1" thickBot="1">
      <c r="B49" s="16" t="s">
        <v>3123</v>
      </c>
      <c r="C49" s="9" t="s">
        <v>1319</v>
      </c>
      <c r="D49" s="10"/>
      <c r="E49" s="258" t="s">
        <v>1105</v>
      </c>
      <c r="F49" s="12"/>
      <c r="G49" s="444"/>
      <c r="H49" s="444"/>
      <c r="I49" s="444"/>
      <c r="J49" s="444"/>
      <c r="K49" s="444"/>
      <c r="L49" s="516"/>
      <c r="M49" s="444"/>
      <c r="N49" s="9" t="s">
        <v>87</v>
      </c>
      <c r="O49" s="7">
        <f>'Прайс-лист'!N2186</f>
        <v>162.59922533446229</v>
      </c>
    </row>
    <row r="50" spans="2:15" ht="3.75" customHeight="1" thickTop="1" thickBot="1">
      <c r="B50" s="17"/>
      <c r="C50" s="9"/>
      <c r="D50" s="10"/>
      <c r="E50" s="15"/>
      <c r="F50" s="14"/>
      <c r="G50" s="444"/>
      <c r="H50" s="444"/>
      <c r="I50" s="444"/>
      <c r="J50" s="444"/>
      <c r="K50" s="444"/>
      <c r="L50" s="516"/>
      <c r="M50" s="444"/>
      <c r="N50" s="9"/>
    </row>
    <row r="51" spans="2:15" ht="18.75" customHeight="1" thickTop="1" thickBot="1">
      <c r="B51" s="16" t="s">
        <v>3124</v>
      </c>
      <c r="C51" s="9" t="s">
        <v>1320</v>
      </c>
      <c r="D51" s="10"/>
      <c r="E51" s="271" t="s">
        <v>1188</v>
      </c>
      <c r="F51" s="12"/>
      <c r="G51" s="444"/>
      <c r="H51" s="444"/>
      <c r="I51" s="444"/>
      <c r="J51" s="444"/>
      <c r="K51" s="444"/>
      <c r="L51" s="516"/>
      <c r="M51" s="444"/>
      <c r="N51" s="9" t="s">
        <v>87</v>
      </c>
      <c r="O51" s="7">
        <f>'Прайс-лист'!N2187</f>
        <v>289.27375002878921</v>
      </c>
    </row>
    <row r="52" spans="2:15" ht="7.5" customHeight="1" thickTop="1"/>
    <row r="53" spans="2:15" ht="37.5" customHeight="1">
      <c r="B53" s="500" t="s">
        <v>18</v>
      </c>
      <c r="C53" s="501"/>
      <c r="D53" s="501"/>
      <c r="E53" s="501"/>
      <c r="F53" s="501"/>
      <c r="G53" s="502"/>
    </row>
    <row r="54" spans="2:15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2:15" ht="18.75" customHeight="1">
      <c r="B55" s="437" t="s">
        <v>3675</v>
      </c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7"/>
      <c r="O55" s="437"/>
    </row>
    <row r="56" spans="2:15" ht="18.75" customHeight="1" thickBot="1">
      <c r="B56" s="437" t="s">
        <v>3676</v>
      </c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37"/>
    </row>
    <row r="57" spans="2:15" ht="18.75" customHeight="1" thickTop="1" thickBot="1">
      <c r="E57" s="11" t="s">
        <v>385</v>
      </c>
      <c r="F57" s="495" t="s">
        <v>38</v>
      </c>
      <c r="G57" s="496"/>
      <c r="H57" s="496"/>
      <c r="I57" s="496"/>
      <c r="J57" s="496"/>
      <c r="K57" s="496"/>
      <c r="L57" s="496"/>
      <c r="M57" s="496"/>
      <c r="N57" s="496"/>
      <c r="O57" s="496"/>
    </row>
    <row r="58" spans="2:15" ht="18.75" customHeight="1" thickTop="1" thickBot="1">
      <c r="E58" s="27" t="s">
        <v>11</v>
      </c>
      <c r="F58" s="495" t="s">
        <v>3668</v>
      </c>
      <c r="G58" s="496"/>
      <c r="H58" s="496"/>
      <c r="I58" s="496"/>
      <c r="J58" s="496"/>
      <c r="K58" s="496"/>
      <c r="L58" s="496"/>
      <c r="M58" s="496"/>
      <c r="N58" s="496"/>
      <c r="O58" s="496"/>
    </row>
    <row r="59" spans="2:15" ht="18.75" customHeight="1" thickTop="1" thickBot="1">
      <c r="E59" s="28" t="s">
        <v>386</v>
      </c>
      <c r="F59" s="495" t="s">
        <v>3669</v>
      </c>
      <c r="G59" s="496"/>
      <c r="H59" s="496"/>
      <c r="I59" s="496"/>
      <c r="J59" s="496"/>
      <c r="K59" s="496"/>
      <c r="L59" s="496"/>
      <c r="M59" s="496"/>
      <c r="N59" s="496"/>
      <c r="O59" s="496"/>
    </row>
    <row r="60" spans="2:15" ht="18.75" customHeight="1" thickTop="1" thickBot="1">
      <c r="E60" s="242" t="s">
        <v>438</v>
      </c>
      <c r="F60" s="495" t="s">
        <v>2581</v>
      </c>
      <c r="G60" s="496"/>
      <c r="H60" s="496"/>
      <c r="I60" s="496"/>
      <c r="J60" s="496"/>
      <c r="K60" s="496"/>
      <c r="L60" s="496"/>
      <c r="M60" s="496"/>
      <c r="N60" s="496"/>
      <c r="O60" s="496"/>
    </row>
    <row r="61" spans="2:15" ht="18.75" customHeight="1" thickTop="1" thickBot="1">
      <c r="E61" s="258" t="s">
        <v>1105</v>
      </c>
      <c r="F61" s="495" t="s">
        <v>3677</v>
      </c>
      <c r="G61" s="496"/>
      <c r="H61" s="496"/>
      <c r="I61" s="496"/>
      <c r="J61" s="496"/>
      <c r="K61" s="496"/>
      <c r="L61" s="496"/>
      <c r="M61" s="496"/>
      <c r="N61" s="496"/>
      <c r="O61" s="496"/>
    </row>
    <row r="62" spans="2:15" ht="18.75" customHeight="1" thickTop="1" thickBot="1">
      <c r="E62" s="271" t="s">
        <v>1188</v>
      </c>
      <c r="F62" s="495" t="s">
        <v>3678</v>
      </c>
      <c r="G62" s="496"/>
      <c r="H62" s="496"/>
      <c r="I62" s="496"/>
      <c r="J62" s="496"/>
      <c r="K62" s="496"/>
      <c r="L62" s="496"/>
      <c r="M62" s="496"/>
      <c r="N62" s="496"/>
      <c r="O62" s="496"/>
    </row>
    <row r="63" spans="2:15" ht="18.75" customHeight="1" thickTop="1"/>
    <row r="64" spans="2:15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</sheetData>
  <mergeCells count="38">
    <mergeCell ref="F59:O59"/>
    <mergeCell ref="F60:O60"/>
    <mergeCell ref="F61:O61"/>
    <mergeCell ref="F62:O62"/>
    <mergeCell ref="B53:G53"/>
    <mergeCell ref="B55:O55"/>
    <mergeCell ref="B56:O56"/>
    <mergeCell ref="F57:O57"/>
    <mergeCell ref="F58:O58"/>
    <mergeCell ref="G17:G25"/>
    <mergeCell ref="B2:O2"/>
    <mergeCell ref="G6:G14"/>
    <mergeCell ref="H6:H14"/>
    <mergeCell ref="I6:I14"/>
    <mergeCell ref="J6:J14"/>
    <mergeCell ref="K6:K14"/>
    <mergeCell ref="L6:L14"/>
    <mergeCell ref="M6:M14"/>
    <mergeCell ref="M17:M25"/>
    <mergeCell ref="L17:L25"/>
    <mergeCell ref="K17:K25"/>
    <mergeCell ref="J17:J25"/>
    <mergeCell ref="H17:H25"/>
    <mergeCell ref="I17:I25"/>
    <mergeCell ref="K28:K38"/>
    <mergeCell ref="L28:L38"/>
    <mergeCell ref="M28:M38"/>
    <mergeCell ref="G41:G51"/>
    <mergeCell ref="H41:H51"/>
    <mergeCell ref="I41:I51"/>
    <mergeCell ref="J41:J51"/>
    <mergeCell ref="K41:K51"/>
    <mergeCell ref="L41:L51"/>
    <mergeCell ref="M41:M51"/>
    <mergeCell ref="G28:G38"/>
    <mergeCell ref="H28:H38"/>
    <mergeCell ref="I28:I38"/>
    <mergeCell ref="J28:J38"/>
  </mergeCells>
  <hyperlinks>
    <hyperlink ref="A4" location="'Прайс-лист'!R2170C2" display="ПРАЙС" xr:uid="{00000000-0004-0000-8500-000000000000}"/>
    <hyperlink ref="A3" location="З!R3C4" display="З`ЄДНУВАЧІ" xr:uid="{00000000-0004-0000-8500-000001000000}"/>
  </hyperlinks>
  <pageMargins left="0.7" right="0.7" top="0.75" bottom="0.75" header="0.3" footer="0.3"/>
  <pageSetup paperSize="9" scale="49" orientation="landscape" horizontalDpi="4294967293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theme="5" tint="0.39997558519241921"/>
    <pageSetUpPr fitToPage="1"/>
  </sheetPr>
  <dimension ref="A1:N5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9" t="s">
        <v>3502</v>
      </c>
      <c r="C2" s="470"/>
      <c r="D2" s="470"/>
      <c r="E2" s="470"/>
      <c r="F2" s="470"/>
      <c r="G2" s="470"/>
      <c r="H2" s="470"/>
      <c r="I2" s="470"/>
      <c r="J2" s="470"/>
      <c r="K2" s="470"/>
      <c r="L2" s="471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3664</v>
      </c>
      <c r="I4" s="5" t="s">
        <v>3661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3127</v>
      </c>
      <c r="C6" s="9" t="s">
        <v>3139</v>
      </c>
      <c r="D6" s="10"/>
      <c r="E6" s="11" t="s">
        <v>385</v>
      </c>
      <c r="F6" s="12"/>
      <c r="G6" s="444">
        <v>57</v>
      </c>
      <c r="H6" s="444">
        <v>2</v>
      </c>
      <c r="I6" s="516" t="s">
        <v>3631</v>
      </c>
      <c r="J6" s="444" t="s">
        <v>3660</v>
      </c>
      <c r="K6" s="9">
        <v>0.17499999999999999</v>
      </c>
      <c r="L6" s="7">
        <f>'Прайс-лист'!N2198</f>
        <v>93.421035000000003</v>
      </c>
    </row>
    <row r="7" spans="1:12" ht="3.75" customHeight="1" thickTop="1" thickBot="1">
      <c r="C7" s="9"/>
      <c r="D7" s="10"/>
      <c r="E7" s="13"/>
      <c r="F7" s="13"/>
      <c r="G7" s="444"/>
      <c r="H7" s="444"/>
      <c r="I7" s="516"/>
      <c r="J7" s="444"/>
      <c r="K7" s="9"/>
    </row>
    <row r="8" spans="1:12" ht="18.75" customHeight="1" thickTop="1" thickBot="1">
      <c r="B8" s="16" t="s">
        <v>3128</v>
      </c>
      <c r="C8" s="9" t="s">
        <v>1324</v>
      </c>
      <c r="D8" s="10"/>
      <c r="E8" s="27" t="s">
        <v>11</v>
      </c>
      <c r="F8" s="14"/>
      <c r="G8" s="444"/>
      <c r="H8" s="444"/>
      <c r="I8" s="516"/>
      <c r="J8" s="444"/>
      <c r="K8" s="9" t="s">
        <v>87</v>
      </c>
      <c r="L8" s="7">
        <f>'Прайс-лист'!N2199</f>
        <v>280.03199918712949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516"/>
      <c r="J9" s="444"/>
      <c r="K9" s="9"/>
    </row>
    <row r="10" spans="1:12" ht="18.75" customHeight="1" thickTop="1" thickBot="1">
      <c r="B10" s="16" t="s">
        <v>3129</v>
      </c>
      <c r="C10" s="9" t="s">
        <v>1325</v>
      </c>
      <c r="D10" s="10"/>
      <c r="E10" s="28" t="s">
        <v>386</v>
      </c>
      <c r="F10" s="12"/>
      <c r="G10" s="444"/>
      <c r="H10" s="444"/>
      <c r="I10" s="516"/>
      <c r="J10" s="444"/>
      <c r="K10" s="9" t="s">
        <v>87</v>
      </c>
      <c r="L10" s="7">
        <f>'Прайс-лист'!N2200</f>
        <v>234.6918305842506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516"/>
      <c r="J11" s="444"/>
      <c r="K11" s="9"/>
    </row>
    <row r="12" spans="1:12" ht="18.75" customHeight="1" thickTop="1" thickBot="1">
      <c r="B12" s="16" t="s">
        <v>3130</v>
      </c>
      <c r="C12" s="9" t="s">
        <v>1326</v>
      </c>
      <c r="D12" s="10"/>
      <c r="E12" s="242" t="s">
        <v>438</v>
      </c>
      <c r="F12" s="12"/>
      <c r="G12" s="444"/>
      <c r="H12" s="444"/>
      <c r="I12" s="516"/>
      <c r="J12" s="444"/>
      <c r="K12" s="9" t="s">
        <v>87</v>
      </c>
      <c r="L12" s="7">
        <f>'Прайс-лист'!N2201</f>
        <v>205.33363712108385</v>
      </c>
    </row>
    <row r="13" spans="1:12" ht="3.75" customHeight="1" thickTop="1" thickBot="1">
      <c r="B13" s="17"/>
      <c r="C13" s="9"/>
      <c r="D13" s="10"/>
      <c r="E13" s="15"/>
      <c r="F13" s="14"/>
      <c r="G13" s="444"/>
      <c r="H13" s="444"/>
      <c r="I13" s="516"/>
      <c r="J13" s="444"/>
      <c r="K13" s="9"/>
    </row>
    <row r="14" spans="1:12" ht="18.75" customHeight="1" thickTop="1" thickBot="1">
      <c r="B14" s="16" t="s">
        <v>3131</v>
      </c>
      <c r="C14" s="9" t="s">
        <v>1327</v>
      </c>
      <c r="D14" s="10"/>
      <c r="E14" s="258" t="s">
        <v>1105</v>
      </c>
      <c r="F14" s="12"/>
      <c r="G14" s="444"/>
      <c r="H14" s="444"/>
      <c r="I14" s="516"/>
      <c r="J14" s="444"/>
      <c r="K14" s="9" t="s">
        <v>87</v>
      </c>
      <c r="L14" s="7">
        <f>'Прайс-лист'!N2202</f>
        <v>136.26796000000002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</row>
    <row r="16" spans="1:12" ht="7.5" customHeight="1" thickBot="1"/>
    <row r="17" spans="2:12" ht="18.75" customHeight="1" thickTop="1" thickBot="1">
      <c r="B17" s="8" t="s">
        <v>3132</v>
      </c>
      <c r="C17" s="9" t="s">
        <v>3140</v>
      </c>
      <c r="D17" s="10"/>
      <c r="E17" s="11" t="s">
        <v>385</v>
      </c>
      <c r="F17" s="12"/>
      <c r="G17" s="444">
        <v>57</v>
      </c>
      <c r="H17" s="444">
        <v>2</v>
      </c>
      <c r="I17" s="516" t="s">
        <v>3632</v>
      </c>
      <c r="J17" s="444" t="s">
        <v>3660</v>
      </c>
      <c r="K17" s="390">
        <v>0.22</v>
      </c>
      <c r="L17" s="7">
        <f>'Прайс-лист'!N2203</f>
        <v>99.908501599999994</v>
      </c>
    </row>
    <row r="18" spans="2:12" ht="3.75" customHeight="1" thickTop="1" thickBot="1">
      <c r="C18" s="9"/>
      <c r="D18" s="10"/>
      <c r="E18" s="13"/>
      <c r="F18" s="13"/>
      <c r="G18" s="444"/>
      <c r="H18" s="444"/>
      <c r="I18" s="516"/>
      <c r="J18" s="444"/>
      <c r="K18" s="9"/>
      <c r="L18" s="7"/>
    </row>
    <row r="19" spans="2:12" ht="18.75" customHeight="1" thickTop="1" thickBot="1">
      <c r="B19" s="16" t="s">
        <v>3133</v>
      </c>
      <c r="C19" s="9" t="s">
        <v>1330</v>
      </c>
      <c r="D19" s="10"/>
      <c r="E19" s="27" t="s">
        <v>11</v>
      </c>
      <c r="F19" s="14"/>
      <c r="G19" s="444"/>
      <c r="H19" s="444"/>
      <c r="I19" s="516"/>
      <c r="J19" s="444"/>
      <c r="K19" s="9" t="s">
        <v>87</v>
      </c>
      <c r="L19" s="7">
        <f>'Прайс-лист'!N2204</f>
        <v>306.43700159187125</v>
      </c>
    </row>
    <row r="20" spans="2:12" ht="3.75" customHeight="1" thickTop="1" thickBot="1">
      <c r="B20" s="17"/>
      <c r="C20" s="9"/>
      <c r="D20" s="10"/>
      <c r="E20" s="15"/>
      <c r="F20" s="14"/>
      <c r="G20" s="444"/>
      <c r="H20" s="444"/>
      <c r="I20" s="516"/>
      <c r="J20" s="444"/>
      <c r="K20" s="9"/>
      <c r="L20" s="7"/>
    </row>
    <row r="21" spans="2:12" ht="18.75" customHeight="1" thickTop="1" thickBot="1">
      <c r="B21" s="16" t="s">
        <v>3134</v>
      </c>
      <c r="C21" s="9" t="s">
        <v>1331</v>
      </c>
      <c r="D21" s="10"/>
      <c r="E21" s="28" t="s">
        <v>386</v>
      </c>
      <c r="F21" s="12"/>
      <c r="G21" s="444"/>
      <c r="H21" s="444"/>
      <c r="I21" s="516"/>
      <c r="J21" s="444"/>
      <c r="K21" s="9" t="s">
        <v>87</v>
      </c>
      <c r="L21" s="7">
        <f>'Прайс-лист'!N2205</f>
        <v>253.97443102455543</v>
      </c>
    </row>
    <row r="22" spans="2:12" ht="3.75" customHeight="1" thickTop="1" thickBot="1">
      <c r="B22" s="17"/>
      <c r="C22" s="9"/>
      <c r="D22" s="10"/>
      <c r="E22" s="15"/>
      <c r="F22" s="14"/>
      <c r="G22" s="444"/>
      <c r="H22" s="444"/>
      <c r="I22" s="516"/>
      <c r="J22" s="444"/>
      <c r="K22" s="9"/>
    </row>
    <row r="23" spans="2:12" ht="18.75" customHeight="1" thickTop="1" thickBot="1">
      <c r="B23" s="16" t="s">
        <v>3135</v>
      </c>
      <c r="C23" s="9" t="s">
        <v>1332</v>
      </c>
      <c r="D23" s="10"/>
      <c r="E23" s="242" t="s">
        <v>438</v>
      </c>
      <c r="F23" s="12"/>
      <c r="G23" s="444"/>
      <c r="H23" s="444"/>
      <c r="I23" s="516"/>
      <c r="J23" s="444"/>
      <c r="K23" s="9" t="s">
        <v>87</v>
      </c>
      <c r="L23" s="7">
        <f>'Прайс-лист'!N2206</f>
        <v>229.51506037595257</v>
      </c>
    </row>
    <row r="24" spans="2:12" ht="3.75" customHeight="1" thickTop="1" thickBot="1">
      <c r="B24" s="17"/>
      <c r="C24" s="9"/>
      <c r="D24" s="10"/>
      <c r="E24" s="15"/>
      <c r="F24" s="14"/>
      <c r="G24" s="444"/>
      <c r="H24" s="444"/>
      <c r="I24" s="516"/>
      <c r="J24" s="444"/>
      <c r="K24" s="9"/>
    </row>
    <row r="25" spans="2:12" ht="18.75" customHeight="1" thickTop="1" thickBot="1">
      <c r="B25" s="16" t="s">
        <v>3136</v>
      </c>
      <c r="C25" s="9" t="s">
        <v>1333</v>
      </c>
      <c r="D25" s="10"/>
      <c r="E25" s="258" t="s">
        <v>1105</v>
      </c>
      <c r="F25" s="12"/>
      <c r="G25" s="444"/>
      <c r="H25" s="444"/>
      <c r="I25" s="516"/>
      <c r="J25" s="444"/>
      <c r="K25" s="9" t="s">
        <v>87</v>
      </c>
      <c r="L25" s="7">
        <f>'Прайс-лист'!N2207</f>
        <v>145.50268299999999</v>
      </c>
    </row>
    <row r="26" spans="2:12" ht="3.75" customHeight="1" thickTop="1" thickBot="1">
      <c r="B26" s="17"/>
      <c r="C26" s="9"/>
      <c r="D26" s="10"/>
      <c r="E26" s="15"/>
      <c r="F26" s="14"/>
      <c r="G26" s="444"/>
      <c r="H26" s="444"/>
      <c r="I26" s="516"/>
      <c r="J26" s="444"/>
      <c r="K26" s="9"/>
    </row>
    <row r="27" spans="2:12" ht="18.75" customHeight="1" thickTop="1" thickBot="1">
      <c r="B27" s="16" t="s">
        <v>3137</v>
      </c>
      <c r="C27" s="9" t="s">
        <v>1334</v>
      </c>
      <c r="D27" s="10"/>
      <c r="E27" s="271" t="s">
        <v>1188</v>
      </c>
      <c r="F27" s="12"/>
      <c r="G27" s="444"/>
      <c r="H27" s="444"/>
      <c r="I27" s="516"/>
      <c r="J27" s="444"/>
      <c r="K27" s="9" t="s">
        <v>87</v>
      </c>
      <c r="L27" s="7">
        <f>'Прайс-лист'!N2208</f>
        <v>291.49732917866214</v>
      </c>
    </row>
    <row r="28" spans="2:12" ht="3.75" customHeight="1" thickTop="1" thickBot="1">
      <c r="B28" s="17"/>
      <c r="C28" s="9"/>
      <c r="D28" s="10"/>
      <c r="E28" s="15"/>
      <c r="F28" s="14"/>
      <c r="G28" s="444"/>
      <c r="H28" s="444"/>
      <c r="I28" s="516"/>
      <c r="J28" s="444"/>
      <c r="K28" s="9"/>
    </row>
    <row r="29" spans="2:12" ht="18.75" customHeight="1" thickTop="1" thickBot="1">
      <c r="B29" s="16" t="s">
        <v>3138</v>
      </c>
      <c r="C29" s="9" t="s">
        <v>1335</v>
      </c>
      <c r="D29" s="10"/>
      <c r="E29" s="272" t="s">
        <v>1197</v>
      </c>
      <c r="F29" s="12"/>
      <c r="G29" s="444"/>
      <c r="H29" s="444"/>
      <c r="I29" s="516"/>
      <c r="J29" s="444"/>
      <c r="K29" s="9" t="s">
        <v>87</v>
      </c>
      <c r="L29" s="7">
        <f>'Прайс-лист'!N2209</f>
        <v>291.49732917866214</v>
      </c>
    </row>
    <row r="30" spans="2:12" ht="7.5" customHeight="1" thickTop="1"/>
    <row r="31" spans="2:12" ht="37.5" customHeight="1">
      <c r="B31" s="472" t="s">
        <v>18</v>
      </c>
      <c r="C31" s="473"/>
      <c r="D31" s="473"/>
      <c r="E31" s="473"/>
      <c r="F31" s="473"/>
      <c r="G31" s="474"/>
    </row>
    <row r="32" spans="2:12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2:13" ht="18.75" customHeight="1">
      <c r="B33" s="437" t="s">
        <v>3866</v>
      </c>
      <c r="C33" s="437"/>
      <c r="D33" s="437"/>
      <c r="E33" s="437"/>
      <c r="F33" s="437"/>
      <c r="G33" s="437"/>
      <c r="H33" s="437"/>
      <c r="I33" s="437"/>
      <c r="J33" s="437"/>
      <c r="K33" s="437"/>
      <c r="L33" s="437"/>
    </row>
    <row r="34" spans="2:13" ht="18.75" customHeight="1" thickBot="1">
      <c r="B34" s="437" t="s">
        <v>3867</v>
      </c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2:13" ht="18.75" customHeight="1" thickTop="1" thickBot="1">
      <c r="E35" s="11" t="s">
        <v>385</v>
      </c>
      <c r="F35" s="436" t="s">
        <v>38</v>
      </c>
      <c r="G35" s="437"/>
      <c r="H35" s="437"/>
      <c r="I35" s="437"/>
      <c r="J35" s="437"/>
      <c r="K35" s="437"/>
      <c r="L35" s="437"/>
    </row>
    <row r="36" spans="2:13" ht="18.75" customHeight="1" thickTop="1" thickBot="1">
      <c r="E36" s="27" t="s">
        <v>11</v>
      </c>
      <c r="F36" s="436" t="s">
        <v>3668</v>
      </c>
      <c r="G36" s="437"/>
      <c r="H36" s="437"/>
      <c r="I36" s="437"/>
      <c r="J36" s="437"/>
      <c r="K36" s="437"/>
      <c r="L36" s="437"/>
    </row>
    <row r="37" spans="2:13" ht="18.75" customHeight="1" thickTop="1" thickBot="1">
      <c r="E37" s="28" t="s">
        <v>386</v>
      </c>
      <c r="F37" s="436" t="s">
        <v>3669</v>
      </c>
      <c r="G37" s="437"/>
      <c r="H37" s="437"/>
      <c r="I37" s="437"/>
      <c r="J37" s="437"/>
      <c r="K37" s="437"/>
      <c r="L37" s="437"/>
    </row>
    <row r="38" spans="2:13" ht="18.75" customHeight="1" thickTop="1" thickBot="1">
      <c r="E38" s="242" t="s">
        <v>438</v>
      </c>
      <c r="F38" s="436" t="s">
        <v>2581</v>
      </c>
      <c r="G38" s="437"/>
      <c r="H38" s="437"/>
      <c r="I38" s="437"/>
      <c r="J38" s="437"/>
      <c r="K38" s="437"/>
      <c r="L38" s="437"/>
    </row>
    <row r="39" spans="2:13" ht="18.75" customHeight="1" thickTop="1" thickBot="1">
      <c r="E39" s="258" t="s">
        <v>1105</v>
      </c>
      <c r="F39" s="436" t="s">
        <v>3677</v>
      </c>
      <c r="G39" s="437"/>
      <c r="H39" s="437"/>
      <c r="I39" s="437"/>
      <c r="J39" s="437"/>
      <c r="K39" s="437"/>
      <c r="L39" s="437"/>
    </row>
    <row r="40" spans="2:13" ht="18.75" customHeight="1" thickTop="1" thickBot="1">
      <c r="E40" s="271" t="s">
        <v>1188</v>
      </c>
      <c r="F40" s="436" t="s">
        <v>3868</v>
      </c>
      <c r="G40" s="437"/>
      <c r="H40" s="437"/>
      <c r="I40" s="437"/>
      <c r="J40" s="437"/>
      <c r="K40" s="437"/>
      <c r="L40" s="437"/>
      <c r="M40" s="437"/>
    </row>
    <row r="41" spans="2:13" ht="18.75" customHeight="1" thickTop="1" thickBot="1">
      <c r="E41" s="272" t="s">
        <v>1197</v>
      </c>
      <c r="F41" s="436" t="s">
        <v>3869</v>
      </c>
      <c r="G41" s="437"/>
      <c r="H41" s="437"/>
      <c r="I41" s="437"/>
      <c r="J41" s="437"/>
      <c r="K41" s="437"/>
      <c r="L41" s="437"/>
      <c r="M41" s="437"/>
    </row>
    <row r="42" spans="2:13" ht="18.75" customHeight="1" thickTop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9">
    <mergeCell ref="B31:G31"/>
    <mergeCell ref="G17:G29"/>
    <mergeCell ref="H17:H29"/>
    <mergeCell ref="I17:I29"/>
    <mergeCell ref="B2:L2"/>
    <mergeCell ref="G6:G14"/>
    <mergeCell ref="H6:H14"/>
    <mergeCell ref="I6:I14"/>
    <mergeCell ref="J6:J14"/>
    <mergeCell ref="J17:J29"/>
    <mergeCell ref="F40:M40"/>
    <mergeCell ref="F41:M41"/>
    <mergeCell ref="B33:L33"/>
    <mergeCell ref="B34:L34"/>
    <mergeCell ref="F35:L35"/>
    <mergeCell ref="F36:L36"/>
    <mergeCell ref="F37:L37"/>
    <mergeCell ref="F38:L38"/>
    <mergeCell ref="F39:L39"/>
  </mergeCells>
  <hyperlinks>
    <hyperlink ref="A4" location="'Прайс-лист'!R2200C2" display="ПРАЙС" xr:uid="{00000000-0004-0000-8600-000000000000}"/>
    <hyperlink ref="A3" location="З!R6C2" display="З`ЄДНУВАЧІ" xr:uid="{00000000-0004-0000-86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tabColor theme="5" tint="0.39997558519241921"/>
    <pageSetUpPr fitToPage="1"/>
  </sheetPr>
  <dimension ref="A1:R107"/>
  <sheetViews>
    <sheetView zoomScale="90" zoomScaleNormal="9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8.57031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5" width="10" style="4" customWidth="1"/>
    <col min="16" max="16" width="14.28515625" style="4" customWidth="1"/>
    <col min="17" max="17" width="111.8554687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7" t="s">
        <v>3913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3489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3590</v>
      </c>
      <c r="K4" s="5" t="s">
        <v>1693</v>
      </c>
      <c r="L4" s="5" t="s">
        <v>3665</v>
      </c>
      <c r="M4" s="5" t="s">
        <v>3912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3141</v>
      </c>
      <c r="C6" s="9" t="s">
        <v>3165</v>
      </c>
      <c r="D6" s="10"/>
      <c r="E6" s="11" t="s">
        <v>385</v>
      </c>
      <c r="F6" s="12"/>
      <c r="G6" s="444">
        <v>57</v>
      </c>
      <c r="H6" s="444">
        <v>57</v>
      </c>
      <c r="I6" s="444">
        <v>31</v>
      </c>
      <c r="J6" s="444">
        <v>31</v>
      </c>
      <c r="K6" s="444">
        <v>6</v>
      </c>
      <c r="L6" s="444">
        <v>2</v>
      </c>
      <c r="M6" s="516" t="s">
        <v>3631</v>
      </c>
      <c r="N6" s="444" t="s">
        <v>3660</v>
      </c>
      <c r="O6" s="9">
        <v>0.16900000000000001</v>
      </c>
      <c r="P6" s="7">
        <f>'Прайс-лист'!N2215</f>
        <v>91.041820000000001</v>
      </c>
    </row>
    <row r="7" spans="1:16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516"/>
      <c r="N7" s="444"/>
      <c r="O7" s="9"/>
    </row>
    <row r="8" spans="1:16" ht="18.75" customHeight="1" thickTop="1" thickBot="1">
      <c r="B8" s="16" t="s">
        <v>3142</v>
      </c>
      <c r="C8" s="9" t="s">
        <v>1338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516"/>
      <c r="N8" s="444"/>
      <c r="O8" s="9" t="s">
        <v>87</v>
      </c>
      <c r="P8" s="7">
        <f>'Прайс-лист'!N2216</f>
        <v>273.604465707028</v>
      </c>
    </row>
    <row r="9" spans="1:16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516"/>
      <c r="N9" s="444"/>
      <c r="O9" s="9"/>
    </row>
    <row r="10" spans="1:16" ht="18.75" customHeight="1" thickTop="1" thickBot="1">
      <c r="B10" s="16" t="s">
        <v>3143</v>
      </c>
      <c r="C10" s="9" t="s">
        <v>1339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516"/>
      <c r="N10" s="444"/>
      <c r="O10" s="9" t="s">
        <v>87</v>
      </c>
      <c r="P10" s="7">
        <f>'Прайс-лист'!N2217</f>
        <v>219.40472392887381</v>
      </c>
    </row>
    <row r="11" spans="1:16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516"/>
      <c r="N11" s="444"/>
      <c r="O11" s="9"/>
    </row>
    <row r="12" spans="1:16" ht="18.75" customHeight="1" thickTop="1" thickBot="1">
      <c r="B12" s="16" t="s">
        <v>3144</v>
      </c>
      <c r="C12" s="9" t="s">
        <v>1340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444"/>
      <c r="M12" s="516"/>
      <c r="N12" s="444"/>
      <c r="O12" s="9" t="s">
        <v>87</v>
      </c>
      <c r="P12" s="7">
        <f>'Прайс-лист'!N2218</f>
        <v>207.07080833192211</v>
      </c>
    </row>
    <row r="13" spans="1:16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444"/>
      <c r="M13" s="516"/>
      <c r="N13" s="444"/>
      <c r="O13" s="9"/>
    </row>
    <row r="14" spans="1:16" ht="18.75" customHeight="1" thickTop="1" thickBot="1">
      <c r="B14" s="16" t="s">
        <v>3145</v>
      </c>
      <c r="C14" s="9" t="s">
        <v>1341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444"/>
      <c r="M14" s="516"/>
      <c r="N14" s="444"/>
      <c r="O14" s="9" t="s">
        <v>87</v>
      </c>
      <c r="P14" s="7">
        <f>'Прайс-лист'!N2219</f>
        <v>134.81516499999998</v>
      </c>
    </row>
    <row r="15" spans="1:16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09"/>
      <c r="N15" s="6"/>
      <c r="O15" s="6"/>
      <c r="P15" s="6"/>
    </row>
    <row r="16" spans="1:16" ht="7.5" customHeight="1" thickBot="1">
      <c r="M16" s="310"/>
    </row>
    <row r="17" spans="2:16" ht="18.75" customHeight="1" thickTop="1" thickBot="1">
      <c r="B17" s="8" t="s">
        <v>3146</v>
      </c>
      <c r="C17" s="9" t="s">
        <v>3901</v>
      </c>
      <c r="D17" s="10"/>
      <c r="E17" s="11" t="s">
        <v>385</v>
      </c>
      <c r="F17" s="12"/>
      <c r="G17" s="444">
        <v>80</v>
      </c>
      <c r="H17" s="444">
        <v>70</v>
      </c>
      <c r="I17" s="444">
        <v>54</v>
      </c>
      <c r="J17" s="444">
        <v>44</v>
      </c>
      <c r="K17" s="444">
        <v>15</v>
      </c>
      <c r="L17" s="444">
        <v>2</v>
      </c>
      <c r="M17" s="516" t="s">
        <v>3631</v>
      </c>
      <c r="N17" s="444" t="s">
        <v>3666</v>
      </c>
      <c r="O17" s="9">
        <v>0.245</v>
      </c>
      <c r="P17" s="7">
        <f>'Прайс-лист'!N2220</f>
        <v>157.91249999999999</v>
      </c>
    </row>
    <row r="18" spans="2:16" ht="3.75" customHeight="1" thickTop="1" thickBot="1">
      <c r="C18" s="9"/>
      <c r="D18" s="10"/>
      <c r="E18" s="13"/>
      <c r="F18" s="13"/>
      <c r="G18" s="444"/>
      <c r="H18" s="444"/>
      <c r="I18" s="444"/>
      <c r="J18" s="444"/>
      <c r="K18" s="444"/>
      <c r="L18" s="444"/>
      <c r="M18" s="516"/>
      <c r="N18" s="444"/>
      <c r="O18" s="9"/>
      <c r="P18" s="7"/>
    </row>
    <row r="19" spans="2:16" ht="18.75" customHeight="1" thickTop="1" thickBot="1">
      <c r="B19" s="16" t="s">
        <v>3147</v>
      </c>
      <c r="C19" s="9" t="s">
        <v>3871</v>
      </c>
      <c r="D19" s="10"/>
      <c r="E19" s="27" t="s">
        <v>11</v>
      </c>
      <c r="F19" s="14"/>
      <c r="G19" s="444"/>
      <c r="H19" s="444"/>
      <c r="I19" s="444"/>
      <c r="J19" s="444"/>
      <c r="K19" s="444"/>
      <c r="L19" s="444"/>
      <c r="M19" s="516"/>
      <c r="N19" s="444"/>
      <c r="O19" s="9" t="s">
        <v>87</v>
      </c>
      <c r="P19" s="7">
        <f>'Прайс-лист'!N2221</f>
        <v>293.40821751058428</v>
      </c>
    </row>
    <row r="20" spans="2:16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444"/>
      <c r="M20" s="516"/>
      <c r="N20" s="444"/>
      <c r="O20" s="9"/>
      <c r="P20" s="7"/>
    </row>
    <row r="21" spans="2:16" ht="18.75" customHeight="1" thickTop="1" thickBot="1">
      <c r="B21" s="16" t="s">
        <v>3148</v>
      </c>
      <c r="C21" s="9" t="s">
        <v>3872</v>
      </c>
      <c r="D21" s="10"/>
      <c r="E21" s="28" t="s">
        <v>386</v>
      </c>
      <c r="F21" s="12"/>
      <c r="G21" s="444"/>
      <c r="H21" s="444"/>
      <c r="I21" s="444"/>
      <c r="J21" s="444"/>
      <c r="K21" s="444"/>
      <c r="L21" s="444"/>
      <c r="M21" s="516"/>
      <c r="N21" s="444"/>
      <c r="O21" s="9" t="s">
        <v>87</v>
      </c>
      <c r="P21" s="7">
        <f>'Прайс-лист'!N2222</f>
        <v>240.59821270110072</v>
      </c>
    </row>
    <row r="22" spans="2:16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444"/>
      <c r="L22" s="444"/>
      <c r="M22" s="516"/>
      <c r="N22" s="444"/>
      <c r="O22" s="9"/>
    </row>
    <row r="23" spans="2:16" ht="18.75" customHeight="1" thickTop="1" thickBot="1">
      <c r="B23" s="16" t="s">
        <v>3149</v>
      </c>
      <c r="C23" s="9" t="s">
        <v>3873</v>
      </c>
      <c r="D23" s="10"/>
      <c r="E23" s="242" t="s">
        <v>438</v>
      </c>
      <c r="F23" s="12"/>
      <c r="G23" s="444"/>
      <c r="H23" s="444"/>
      <c r="I23" s="444"/>
      <c r="J23" s="444"/>
      <c r="K23" s="444"/>
      <c r="L23" s="444"/>
      <c r="M23" s="516"/>
      <c r="N23" s="444"/>
      <c r="O23" s="9" t="s">
        <v>87</v>
      </c>
      <c r="P23" s="7">
        <f>'Прайс-лист'!N2223</f>
        <v>219.23100680779001</v>
      </c>
    </row>
    <row r="24" spans="2:16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444"/>
      <c r="L24" s="444"/>
      <c r="M24" s="516"/>
      <c r="N24" s="444"/>
      <c r="O24" s="9"/>
    </row>
    <row r="25" spans="2:16" ht="18.75" customHeight="1" thickTop="1" thickBot="1">
      <c r="B25" s="16" t="s">
        <v>3150</v>
      </c>
      <c r="C25" s="9" t="s">
        <v>3874</v>
      </c>
      <c r="D25" s="10"/>
      <c r="E25" s="258" t="s">
        <v>1105</v>
      </c>
      <c r="F25" s="12"/>
      <c r="G25" s="444"/>
      <c r="H25" s="444"/>
      <c r="I25" s="444"/>
      <c r="J25" s="444"/>
      <c r="K25" s="444"/>
      <c r="L25" s="444"/>
      <c r="M25" s="516"/>
      <c r="N25" s="444"/>
      <c r="O25" s="9" t="s">
        <v>87</v>
      </c>
      <c r="P25" s="7">
        <f>'Прайс-лист'!N2224</f>
        <v>200.44359999999998</v>
      </c>
    </row>
    <row r="26" spans="2:16" ht="7.5" customHeight="1" thickTop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309"/>
      <c r="N26" s="6"/>
      <c r="O26" s="6"/>
      <c r="P26" s="6"/>
    </row>
    <row r="27" spans="2:16" ht="7.5" customHeight="1" thickBot="1">
      <c r="M27" s="310"/>
    </row>
    <row r="28" spans="2:16" ht="18.75" customHeight="1" thickTop="1" thickBot="1">
      <c r="B28" s="8" t="s">
        <v>3896</v>
      </c>
      <c r="C28" s="9" t="s">
        <v>3902</v>
      </c>
      <c r="D28" s="10"/>
      <c r="E28" s="11" t="s">
        <v>385</v>
      </c>
      <c r="F28" s="12"/>
      <c r="G28" s="444">
        <v>80</v>
      </c>
      <c r="H28" s="444">
        <v>70</v>
      </c>
      <c r="I28" s="444">
        <v>54</v>
      </c>
      <c r="J28" s="444">
        <v>44</v>
      </c>
      <c r="K28" s="444">
        <v>18</v>
      </c>
      <c r="L28" s="444">
        <v>2</v>
      </c>
      <c r="M28" s="516" t="s">
        <v>3631</v>
      </c>
      <c r="N28" s="444" t="s">
        <v>3666</v>
      </c>
      <c r="O28" s="9">
        <v>0.249</v>
      </c>
      <c r="P28" s="7">
        <f>'Прайс-лист'!N2225</f>
        <v>165.4923</v>
      </c>
    </row>
    <row r="29" spans="2:16" ht="3.75" customHeight="1" thickTop="1" thickBot="1">
      <c r="C29" s="9"/>
      <c r="D29" s="10"/>
      <c r="E29" s="13"/>
      <c r="F29" s="13"/>
      <c r="G29" s="444"/>
      <c r="H29" s="444"/>
      <c r="I29" s="444"/>
      <c r="J29" s="444"/>
      <c r="K29" s="444"/>
      <c r="L29" s="444"/>
      <c r="M29" s="516"/>
      <c r="N29" s="444"/>
      <c r="O29" s="9"/>
      <c r="P29" s="7"/>
    </row>
    <row r="30" spans="2:16" ht="18.75" customHeight="1" thickTop="1" thickBot="1">
      <c r="B30" s="16" t="s">
        <v>3897</v>
      </c>
      <c r="C30" s="9" t="s">
        <v>3876</v>
      </c>
      <c r="D30" s="10"/>
      <c r="E30" s="27" t="s">
        <v>11</v>
      </c>
      <c r="F30" s="14"/>
      <c r="G30" s="444"/>
      <c r="H30" s="444"/>
      <c r="I30" s="444"/>
      <c r="J30" s="444"/>
      <c r="K30" s="444"/>
      <c r="L30" s="444"/>
      <c r="M30" s="516"/>
      <c r="N30" s="444"/>
      <c r="O30" s="9" t="s">
        <v>87</v>
      </c>
      <c r="P30" s="7">
        <f>'Прайс-лист'!N2226</f>
        <v>308.07862838611345</v>
      </c>
    </row>
    <row r="31" spans="2:16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444"/>
      <c r="K31" s="444"/>
      <c r="L31" s="444"/>
      <c r="M31" s="516"/>
      <c r="N31" s="444"/>
      <c r="O31" s="9"/>
      <c r="P31" s="7"/>
    </row>
    <row r="32" spans="2:16" ht="18.75" customHeight="1" thickTop="1" thickBot="1">
      <c r="B32" s="16" t="s">
        <v>3898</v>
      </c>
      <c r="C32" s="9" t="s">
        <v>3877</v>
      </c>
      <c r="D32" s="10"/>
      <c r="E32" s="28" t="s">
        <v>386</v>
      </c>
      <c r="F32" s="12"/>
      <c r="G32" s="444"/>
      <c r="H32" s="444"/>
      <c r="I32" s="444"/>
      <c r="J32" s="444"/>
      <c r="K32" s="444"/>
      <c r="L32" s="444"/>
      <c r="M32" s="516"/>
      <c r="N32" s="444"/>
      <c r="O32" s="9" t="s">
        <v>87</v>
      </c>
      <c r="P32" s="7">
        <f>'Прайс-лист'!N2227</f>
        <v>252.6281233361558</v>
      </c>
    </row>
    <row r="33" spans="2:16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444"/>
      <c r="K33" s="444"/>
      <c r="L33" s="444"/>
      <c r="M33" s="516"/>
      <c r="N33" s="444"/>
      <c r="O33" s="9"/>
    </row>
    <row r="34" spans="2:16" ht="18.75" customHeight="1" thickTop="1" thickBot="1">
      <c r="B34" s="16" t="s">
        <v>3899</v>
      </c>
      <c r="C34" s="9" t="s">
        <v>3878</v>
      </c>
      <c r="D34" s="10"/>
      <c r="E34" s="242" t="s">
        <v>438</v>
      </c>
      <c r="F34" s="12"/>
      <c r="G34" s="444"/>
      <c r="H34" s="444"/>
      <c r="I34" s="444"/>
      <c r="J34" s="444"/>
      <c r="K34" s="444"/>
      <c r="L34" s="444"/>
      <c r="M34" s="516"/>
      <c r="N34" s="444"/>
      <c r="O34" s="9" t="s">
        <v>87</v>
      </c>
      <c r="P34" s="7">
        <f>'Прайс-лист'!N2228</f>
        <v>230.19255714817953</v>
      </c>
    </row>
    <row r="35" spans="2:16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444"/>
      <c r="L35" s="444"/>
      <c r="M35" s="516"/>
      <c r="N35" s="444"/>
      <c r="O35" s="9"/>
    </row>
    <row r="36" spans="2:16" ht="18.75" customHeight="1" thickTop="1" thickBot="1">
      <c r="B36" s="16" t="s">
        <v>3900</v>
      </c>
      <c r="C36" s="9" t="s">
        <v>3879</v>
      </c>
      <c r="D36" s="10"/>
      <c r="E36" s="258" t="s">
        <v>1105</v>
      </c>
      <c r="F36" s="12"/>
      <c r="G36" s="444"/>
      <c r="H36" s="444"/>
      <c r="I36" s="444"/>
      <c r="J36" s="444"/>
      <c r="K36" s="444"/>
      <c r="L36" s="444"/>
      <c r="M36" s="516"/>
      <c r="N36" s="444"/>
      <c r="O36" s="9" t="s">
        <v>87</v>
      </c>
      <c r="P36" s="7">
        <f>'Прайс-лист'!N2229</f>
        <v>209.70780000000002</v>
      </c>
    </row>
    <row r="37" spans="2:16" ht="7.5" customHeight="1" thickTop="1" thickBot="1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350"/>
      <c r="N37" s="266"/>
      <c r="O37" s="266"/>
      <c r="P37" s="266"/>
    </row>
    <row r="38" spans="2:16" ht="7.5" customHeight="1" thickBot="1">
      <c r="M38" s="310"/>
    </row>
    <row r="39" spans="2:16" ht="18.75" customHeight="1" thickTop="1" thickBot="1">
      <c r="B39" s="8" t="s">
        <v>3151</v>
      </c>
      <c r="C39" s="9" t="s">
        <v>3166</v>
      </c>
      <c r="D39" s="10"/>
      <c r="E39" s="11" t="s">
        <v>385</v>
      </c>
      <c r="F39" s="12"/>
      <c r="G39" s="444">
        <v>57</v>
      </c>
      <c r="H39" s="444">
        <v>57</v>
      </c>
      <c r="I39" s="444">
        <v>31</v>
      </c>
      <c r="J39" s="444">
        <v>31</v>
      </c>
      <c r="K39" s="444">
        <v>6</v>
      </c>
      <c r="L39" s="444">
        <v>2</v>
      </c>
      <c r="M39" s="516" t="s">
        <v>3632</v>
      </c>
      <c r="N39" s="444" t="s">
        <v>3660</v>
      </c>
      <c r="O39" s="9">
        <v>0.22700000000000001</v>
      </c>
      <c r="P39" s="7">
        <f>'Прайс-лист'!N2230</f>
        <v>126.46606414902624</v>
      </c>
    </row>
    <row r="40" spans="2:16" ht="3.75" customHeight="1" thickTop="1" thickBot="1">
      <c r="C40" s="9"/>
      <c r="D40" s="10"/>
      <c r="E40" s="13"/>
      <c r="F40" s="13"/>
      <c r="G40" s="444"/>
      <c r="H40" s="444"/>
      <c r="I40" s="444"/>
      <c r="J40" s="444"/>
      <c r="K40" s="444"/>
      <c r="L40" s="444"/>
      <c r="M40" s="516"/>
      <c r="N40" s="444"/>
      <c r="O40" s="9"/>
      <c r="P40" s="7"/>
    </row>
    <row r="41" spans="2:16" ht="18.75" customHeight="1" thickTop="1" thickBot="1">
      <c r="B41" s="16" t="s">
        <v>3152</v>
      </c>
      <c r="C41" s="9" t="s">
        <v>1343</v>
      </c>
      <c r="D41" s="10"/>
      <c r="E41" s="27" t="s">
        <v>11</v>
      </c>
      <c r="F41" s="14"/>
      <c r="G41" s="444"/>
      <c r="H41" s="444"/>
      <c r="I41" s="444"/>
      <c r="J41" s="444"/>
      <c r="K41" s="444"/>
      <c r="L41" s="444"/>
      <c r="M41" s="516"/>
      <c r="N41" s="444"/>
      <c r="O41" s="9" t="s">
        <v>87</v>
      </c>
      <c r="P41" s="7">
        <f>'Прайс-лист'!N2231</f>
        <v>297.40371129551227</v>
      </c>
    </row>
    <row r="42" spans="2:16" ht="3.75" customHeight="1" thickTop="1" thickBot="1">
      <c r="B42" s="17"/>
      <c r="C42" s="9"/>
      <c r="D42" s="10"/>
      <c r="E42" s="15"/>
      <c r="F42" s="14"/>
      <c r="G42" s="444"/>
      <c r="H42" s="444"/>
      <c r="I42" s="444"/>
      <c r="J42" s="444"/>
      <c r="K42" s="444"/>
      <c r="L42" s="444"/>
      <c r="M42" s="516"/>
      <c r="N42" s="444"/>
      <c r="O42" s="9"/>
      <c r="P42" s="7"/>
    </row>
    <row r="43" spans="2:16" ht="18.75" customHeight="1" thickTop="1" thickBot="1">
      <c r="B43" s="16" t="s">
        <v>3153</v>
      </c>
      <c r="C43" s="9" t="s">
        <v>1344</v>
      </c>
      <c r="D43" s="10"/>
      <c r="E43" s="28" t="s">
        <v>386</v>
      </c>
      <c r="F43" s="12"/>
      <c r="G43" s="444"/>
      <c r="H43" s="444"/>
      <c r="I43" s="444"/>
      <c r="J43" s="444"/>
      <c r="K43" s="444"/>
      <c r="L43" s="444"/>
      <c r="M43" s="516"/>
      <c r="N43" s="444"/>
      <c r="O43" s="9" t="s">
        <v>87</v>
      </c>
      <c r="P43" s="7">
        <f>'Прайс-лист'!N2232</f>
        <v>237.81873876375954</v>
      </c>
    </row>
    <row r="44" spans="2:16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444"/>
      <c r="L44" s="444"/>
      <c r="M44" s="516"/>
      <c r="N44" s="444"/>
      <c r="O44" s="9"/>
    </row>
    <row r="45" spans="2:16" ht="18.75" customHeight="1" thickTop="1" thickBot="1">
      <c r="B45" s="16" t="s">
        <v>3154</v>
      </c>
      <c r="C45" s="9" t="s">
        <v>1345</v>
      </c>
      <c r="D45" s="10"/>
      <c r="E45" s="242" t="s">
        <v>438</v>
      </c>
      <c r="F45" s="12"/>
      <c r="G45" s="444"/>
      <c r="H45" s="444"/>
      <c r="I45" s="444"/>
      <c r="J45" s="444"/>
      <c r="K45" s="444"/>
      <c r="L45" s="444"/>
      <c r="M45" s="516"/>
      <c r="N45" s="444"/>
      <c r="O45" s="9" t="s">
        <v>87</v>
      </c>
      <c r="P45" s="7">
        <f>'Прайс-лист'!N2233</f>
        <v>247.54689754445383</v>
      </c>
    </row>
    <row r="46" spans="2:16" ht="3.75" customHeight="1" thickTop="1" thickBot="1">
      <c r="B46" s="17"/>
      <c r="C46" s="9"/>
      <c r="D46" s="10"/>
      <c r="E46" s="15"/>
      <c r="F46" s="14"/>
      <c r="G46" s="444"/>
      <c r="H46" s="444"/>
      <c r="I46" s="444"/>
      <c r="J46" s="444"/>
      <c r="K46" s="444"/>
      <c r="L46" s="444"/>
      <c r="M46" s="516"/>
      <c r="N46" s="444"/>
      <c r="O46" s="9"/>
    </row>
    <row r="47" spans="2:16" ht="18.75" customHeight="1" thickTop="1" thickBot="1">
      <c r="B47" s="16" t="s">
        <v>3155</v>
      </c>
      <c r="C47" s="9" t="s">
        <v>1346</v>
      </c>
      <c r="D47" s="10"/>
      <c r="E47" s="258" t="s">
        <v>1105</v>
      </c>
      <c r="F47" s="12"/>
      <c r="G47" s="444"/>
      <c r="H47" s="444"/>
      <c r="I47" s="444"/>
      <c r="J47" s="444"/>
      <c r="K47" s="444"/>
      <c r="L47" s="444"/>
      <c r="M47" s="516"/>
      <c r="N47" s="444"/>
      <c r="O47" s="9" t="s">
        <v>87</v>
      </c>
      <c r="P47" s="7">
        <f>'Прайс-лист'!N2234</f>
        <v>163.64152806096527</v>
      </c>
    </row>
    <row r="48" spans="2:16" ht="3.75" customHeight="1" thickTop="1" thickBot="1">
      <c r="B48" s="17"/>
      <c r="C48" s="9"/>
      <c r="D48" s="10"/>
      <c r="E48" s="15"/>
      <c r="F48" s="14"/>
      <c r="G48" s="444"/>
      <c r="H48" s="444"/>
      <c r="I48" s="444"/>
      <c r="J48" s="444"/>
      <c r="K48" s="444"/>
      <c r="L48" s="444"/>
      <c r="M48" s="516"/>
      <c r="N48" s="444"/>
      <c r="O48" s="9"/>
    </row>
    <row r="49" spans="2:16" ht="18.75" customHeight="1" thickTop="1" thickBot="1">
      <c r="B49" s="16" t="s">
        <v>3156</v>
      </c>
      <c r="C49" s="9" t="s">
        <v>1347</v>
      </c>
      <c r="D49" s="10"/>
      <c r="E49" s="271" t="s">
        <v>1188</v>
      </c>
      <c r="F49" s="12"/>
      <c r="G49" s="444"/>
      <c r="H49" s="444"/>
      <c r="I49" s="444"/>
      <c r="J49" s="444"/>
      <c r="K49" s="444"/>
      <c r="L49" s="444"/>
      <c r="M49" s="516"/>
      <c r="N49" s="444"/>
      <c r="O49" s="9" t="s">
        <v>87</v>
      </c>
      <c r="P49" s="7">
        <f>'Прайс-лист'!N2235</f>
        <v>265.43976101608808</v>
      </c>
    </row>
    <row r="50" spans="2:16" ht="3.75" customHeight="1" thickTop="1" thickBot="1">
      <c r="B50" s="17"/>
      <c r="C50" s="9"/>
      <c r="D50" s="10"/>
      <c r="E50" s="15"/>
      <c r="F50" s="14"/>
      <c r="G50" s="444"/>
      <c r="H50" s="444"/>
      <c r="I50" s="444"/>
      <c r="J50" s="444"/>
      <c r="K50" s="444"/>
      <c r="L50" s="444"/>
      <c r="M50" s="516"/>
      <c r="N50" s="444"/>
      <c r="O50" s="9"/>
    </row>
    <row r="51" spans="2:16" ht="18.75" customHeight="1" thickTop="1" thickBot="1">
      <c r="B51" s="16" t="s">
        <v>3157</v>
      </c>
      <c r="C51" s="9" t="s">
        <v>1348</v>
      </c>
      <c r="D51" s="10"/>
      <c r="E51" s="272" t="s">
        <v>1197</v>
      </c>
      <c r="F51" s="12"/>
      <c r="G51" s="444"/>
      <c r="H51" s="444"/>
      <c r="I51" s="444"/>
      <c r="J51" s="444"/>
      <c r="K51" s="444"/>
      <c r="L51" s="444"/>
      <c r="M51" s="516"/>
      <c r="N51" s="444"/>
      <c r="O51" s="9" t="s">
        <v>87</v>
      </c>
      <c r="P51" s="7">
        <f>'Прайс-лист'!N2236</f>
        <v>265.43976101608808</v>
      </c>
    </row>
    <row r="52" spans="2:16" ht="7.5" customHeight="1" thickTop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309"/>
      <c r="N52" s="6"/>
      <c r="O52" s="6"/>
      <c r="P52" s="6"/>
    </row>
    <row r="53" spans="2:16" ht="7.5" customHeight="1" thickBot="1">
      <c r="M53" s="310"/>
    </row>
    <row r="54" spans="2:16" ht="18.75" customHeight="1" thickTop="1" thickBot="1">
      <c r="B54" s="8" t="s">
        <v>3158</v>
      </c>
      <c r="C54" s="9" t="s">
        <v>3910</v>
      </c>
      <c r="D54" s="10"/>
      <c r="E54" s="11" t="s">
        <v>385</v>
      </c>
      <c r="F54" s="12"/>
      <c r="G54" s="444">
        <v>80</v>
      </c>
      <c r="H54" s="444">
        <v>70</v>
      </c>
      <c r="I54" s="444">
        <v>54</v>
      </c>
      <c r="J54" s="444">
        <v>44</v>
      </c>
      <c r="K54" s="444">
        <v>15</v>
      </c>
      <c r="L54" s="444">
        <v>2</v>
      </c>
      <c r="M54" s="516" t="s">
        <v>3632</v>
      </c>
      <c r="N54" s="444" t="s">
        <v>3666</v>
      </c>
      <c r="O54" s="9">
        <v>0.33200000000000002</v>
      </c>
      <c r="P54" s="7">
        <f>'Прайс-лист'!N2237</f>
        <v>213.9188</v>
      </c>
    </row>
    <row r="55" spans="2:16" ht="3.75" customHeight="1" thickTop="1" thickBot="1">
      <c r="C55" s="9"/>
      <c r="D55" s="10"/>
      <c r="E55" s="13"/>
      <c r="F55" s="13"/>
      <c r="G55" s="444"/>
      <c r="H55" s="444"/>
      <c r="I55" s="444"/>
      <c r="J55" s="444"/>
      <c r="K55" s="444"/>
      <c r="L55" s="444"/>
      <c r="M55" s="516"/>
      <c r="N55" s="444"/>
      <c r="O55" s="9"/>
      <c r="P55" s="7"/>
    </row>
    <row r="56" spans="2:16" ht="18.75" customHeight="1" thickTop="1" thickBot="1">
      <c r="B56" s="16" t="s">
        <v>3159</v>
      </c>
      <c r="C56" s="9" t="s">
        <v>3883</v>
      </c>
      <c r="D56" s="10"/>
      <c r="E56" s="27" t="s">
        <v>11</v>
      </c>
      <c r="F56" s="14"/>
      <c r="G56" s="444"/>
      <c r="H56" s="444"/>
      <c r="I56" s="444"/>
      <c r="J56" s="444"/>
      <c r="K56" s="444"/>
      <c r="L56" s="444"/>
      <c r="M56" s="516"/>
      <c r="N56" s="444"/>
      <c r="O56" s="9" t="s">
        <v>87</v>
      </c>
      <c r="P56" s="7">
        <f>'Прайс-лист'!N2238</f>
        <v>293.9293688738357</v>
      </c>
    </row>
    <row r="57" spans="2:16" ht="3.75" customHeight="1" thickTop="1" thickBot="1">
      <c r="B57" s="17"/>
      <c r="C57" s="9"/>
      <c r="D57" s="10"/>
      <c r="E57" s="15"/>
      <c r="F57" s="14"/>
      <c r="G57" s="444"/>
      <c r="H57" s="444"/>
      <c r="I57" s="444"/>
      <c r="J57" s="444"/>
      <c r="K57" s="444"/>
      <c r="L57" s="444"/>
      <c r="M57" s="516"/>
      <c r="N57" s="444"/>
      <c r="O57" s="9"/>
      <c r="P57" s="7"/>
    </row>
    <row r="58" spans="2:16" ht="18.75" customHeight="1" thickTop="1" thickBot="1">
      <c r="B58" s="16" t="s">
        <v>3160</v>
      </c>
      <c r="C58" s="9" t="s">
        <v>3884</v>
      </c>
      <c r="D58" s="10"/>
      <c r="E58" s="28" t="s">
        <v>386</v>
      </c>
      <c r="F58" s="12"/>
      <c r="G58" s="444"/>
      <c r="H58" s="444"/>
      <c r="I58" s="444"/>
      <c r="J58" s="444"/>
      <c r="K58" s="444"/>
      <c r="L58" s="444"/>
      <c r="M58" s="516"/>
      <c r="N58" s="444"/>
      <c r="O58" s="9" t="s">
        <v>87</v>
      </c>
      <c r="P58" s="7">
        <f>'Прайс-лист'!N2239</f>
        <v>241.11936406435225</v>
      </c>
    </row>
    <row r="59" spans="2:16" ht="3.75" customHeight="1" thickTop="1" thickBot="1">
      <c r="B59" s="17"/>
      <c r="C59" s="9"/>
      <c r="D59" s="10"/>
      <c r="E59" s="15"/>
      <c r="F59" s="14"/>
      <c r="G59" s="444"/>
      <c r="H59" s="444"/>
      <c r="I59" s="444"/>
      <c r="J59" s="444"/>
      <c r="K59" s="444"/>
      <c r="L59" s="444"/>
      <c r="M59" s="516"/>
      <c r="N59" s="444"/>
      <c r="O59" s="9"/>
    </row>
    <row r="60" spans="2:16" ht="18.75" customHeight="1" thickTop="1" thickBot="1">
      <c r="B60" s="16" t="s">
        <v>3161</v>
      </c>
      <c r="C60" s="9" t="s">
        <v>3885</v>
      </c>
      <c r="D60" s="10"/>
      <c r="E60" s="242" t="s">
        <v>438</v>
      </c>
      <c r="F60" s="12"/>
      <c r="G60" s="444"/>
      <c r="H60" s="444"/>
      <c r="I60" s="444"/>
      <c r="J60" s="444"/>
      <c r="K60" s="444"/>
      <c r="L60" s="444"/>
      <c r="M60" s="516"/>
      <c r="N60" s="444"/>
      <c r="O60" s="9" t="s">
        <v>87</v>
      </c>
      <c r="P60" s="7">
        <f>'Прайс-лист'!N2240</f>
        <v>241.81423254868753</v>
      </c>
    </row>
    <row r="61" spans="2:16" ht="3.75" customHeight="1" thickTop="1" thickBot="1">
      <c r="B61" s="17"/>
      <c r="C61" s="9"/>
      <c r="D61" s="10"/>
      <c r="E61" s="15"/>
      <c r="F61" s="14"/>
      <c r="G61" s="444"/>
      <c r="H61" s="444"/>
      <c r="I61" s="444"/>
      <c r="J61" s="444"/>
      <c r="K61" s="444"/>
      <c r="L61" s="444"/>
      <c r="M61" s="516"/>
      <c r="N61" s="444"/>
      <c r="O61" s="9"/>
    </row>
    <row r="62" spans="2:16" ht="18.75" customHeight="1" thickTop="1" thickBot="1">
      <c r="B62" s="16" t="s">
        <v>3162</v>
      </c>
      <c r="C62" s="9" t="s">
        <v>3886</v>
      </c>
      <c r="D62" s="10"/>
      <c r="E62" s="258" t="s">
        <v>1105</v>
      </c>
      <c r="F62" s="12"/>
      <c r="G62" s="444"/>
      <c r="H62" s="444"/>
      <c r="I62" s="444"/>
      <c r="J62" s="444"/>
      <c r="K62" s="444"/>
      <c r="L62" s="444"/>
      <c r="M62" s="516"/>
      <c r="N62" s="444"/>
      <c r="O62" s="9" t="s">
        <v>87</v>
      </c>
      <c r="P62" s="7">
        <f>'Прайс-лист'!N2241</f>
        <v>270.76729999999998</v>
      </c>
    </row>
    <row r="63" spans="2:16" ht="3.75" customHeight="1" thickTop="1" thickBot="1">
      <c r="B63" s="17"/>
      <c r="C63" s="9"/>
      <c r="D63" s="10"/>
      <c r="E63" s="15"/>
      <c r="F63" s="14"/>
      <c r="G63" s="444"/>
      <c r="H63" s="444"/>
      <c r="I63" s="444"/>
      <c r="J63" s="444"/>
      <c r="K63" s="444"/>
      <c r="L63" s="444"/>
      <c r="M63" s="516"/>
      <c r="N63" s="444"/>
      <c r="O63" s="9"/>
    </row>
    <row r="64" spans="2:16" ht="18.75" customHeight="1" thickTop="1" thickBot="1">
      <c r="B64" s="16" t="s">
        <v>3163</v>
      </c>
      <c r="C64" s="9" t="s">
        <v>3887</v>
      </c>
      <c r="D64" s="10"/>
      <c r="E64" s="271" t="s">
        <v>1188</v>
      </c>
      <c r="F64" s="12"/>
      <c r="G64" s="444"/>
      <c r="H64" s="444"/>
      <c r="I64" s="444"/>
      <c r="J64" s="444"/>
      <c r="K64" s="444"/>
      <c r="L64" s="444"/>
      <c r="M64" s="516"/>
      <c r="N64" s="444"/>
      <c r="O64" s="9" t="s">
        <v>87</v>
      </c>
      <c r="P64" s="7">
        <f>'Прайс-лист'!N2242</f>
        <v>306.0895673497036</v>
      </c>
    </row>
    <row r="65" spans="2:16" ht="3.75" customHeight="1" thickTop="1" thickBot="1">
      <c r="B65" s="17"/>
      <c r="C65" s="9"/>
      <c r="D65" s="10"/>
      <c r="E65" s="15"/>
      <c r="F65" s="14"/>
      <c r="G65" s="444"/>
      <c r="H65" s="444"/>
      <c r="I65" s="444"/>
      <c r="J65" s="444"/>
      <c r="K65" s="444"/>
      <c r="L65" s="444"/>
      <c r="M65" s="516"/>
      <c r="N65" s="444"/>
      <c r="O65" s="9"/>
    </row>
    <row r="66" spans="2:16" ht="18.75" customHeight="1" thickTop="1" thickBot="1">
      <c r="B66" s="16" t="s">
        <v>3164</v>
      </c>
      <c r="C66" s="9" t="s">
        <v>3888</v>
      </c>
      <c r="D66" s="10"/>
      <c r="E66" s="272" t="s">
        <v>1197</v>
      </c>
      <c r="F66" s="12"/>
      <c r="G66" s="444"/>
      <c r="H66" s="444"/>
      <c r="I66" s="444"/>
      <c r="J66" s="444"/>
      <c r="K66" s="444"/>
      <c r="L66" s="444"/>
      <c r="M66" s="516"/>
      <c r="N66" s="444"/>
      <c r="O66" s="9" t="s">
        <v>87</v>
      </c>
      <c r="P66" s="7">
        <f>'Прайс-лист'!N2243</f>
        <v>306.0895673497036</v>
      </c>
    </row>
    <row r="67" spans="2:16" ht="7.5" customHeight="1" thickTop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309"/>
      <c r="N67" s="6"/>
      <c r="O67" s="6"/>
      <c r="P67" s="6"/>
    </row>
    <row r="68" spans="2:16" ht="7.5" customHeight="1" thickBot="1">
      <c r="M68" s="310"/>
    </row>
    <row r="69" spans="2:16" ht="18.75" customHeight="1" thickTop="1" thickBot="1">
      <c r="B69" s="8" t="s">
        <v>3903</v>
      </c>
      <c r="C69" s="9" t="s">
        <v>3911</v>
      </c>
      <c r="D69" s="10"/>
      <c r="E69" s="11" t="s">
        <v>385</v>
      </c>
      <c r="F69" s="12"/>
      <c r="G69" s="444">
        <v>80</v>
      </c>
      <c r="H69" s="444">
        <v>70</v>
      </c>
      <c r="I69" s="444">
        <v>54</v>
      </c>
      <c r="J69" s="444">
        <v>44</v>
      </c>
      <c r="K69" s="444">
        <v>18</v>
      </c>
      <c r="L69" s="444">
        <v>2</v>
      </c>
      <c r="M69" s="516" t="s">
        <v>3632</v>
      </c>
      <c r="N69" s="444" t="s">
        <v>3666</v>
      </c>
      <c r="O69" s="9">
        <v>0.33500000000000002</v>
      </c>
      <c r="P69" s="7">
        <f>'Прайс-лист'!N2244</f>
        <v>222.7619</v>
      </c>
    </row>
    <row r="70" spans="2:16" ht="3.75" customHeight="1" thickTop="1" thickBot="1">
      <c r="C70" s="9"/>
      <c r="D70" s="10"/>
      <c r="E70" s="13"/>
      <c r="F70" s="13"/>
      <c r="G70" s="444"/>
      <c r="H70" s="444"/>
      <c r="I70" s="444"/>
      <c r="J70" s="444"/>
      <c r="K70" s="444"/>
      <c r="L70" s="444"/>
      <c r="M70" s="516"/>
      <c r="N70" s="444"/>
      <c r="O70" s="9"/>
      <c r="P70" s="7"/>
    </row>
    <row r="71" spans="2:16" ht="18.75" customHeight="1" thickTop="1" thickBot="1">
      <c r="B71" s="16" t="s">
        <v>3904</v>
      </c>
      <c r="C71" s="9" t="s">
        <v>3890</v>
      </c>
      <c r="D71" s="10"/>
      <c r="E71" s="27" t="s">
        <v>11</v>
      </c>
      <c r="F71" s="14"/>
      <c r="G71" s="444"/>
      <c r="H71" s="444"/>
      <c r="I71" s="444"/>
      <c r="J71" s="444"/>
      <c r="K71" s="444"/>
      <c r="L71" s="444"/>
      <c r="M71" s="516"/>
      <c r="N71" s="444"/>
      <c r="O71" s="9" t="s">
        <v>87</v>
      </c>
      <c r="P71" s="7">
        <f>'Прайс-лист'!N2245</f>
        <v>308.6258373175275</v>
      </c>
    </row>
    <row r="72" spans="2:16" ht="3.75" customHeight="1" thickTop="1" thickBot="1">
      <c r="B72" s="17"/>
      <c r="C72" s="9"/>
      <c r="D72" s="10"/>
      <c r="E72" s="15"/>
      <c r="F72" s="14"/>
      <c r="G72" s="444"/>
      <c r="H72" s="444"/>
      <c r="I72" s="444"/>
      <c r="J72" s="444"/>
      <c r="K72" s="444"/>
      <c r="L72" s="444"/>
      <c r="M72" s="516"/>
      <c r="N72" s="444"/>
      <c r="O72" s="9"/>
      <c r="P72" s="7"/>
    </row>
    <row r="73" spans="2:16" ht="18.75" customHeight="1" thickTop="1" thickBot="1">
      <c r="B73" s="16" t="s">
        <v>3905</v>
      </c>
      <c r="C73" s="9" t="s">
        <v>3891</v>
      </c>
      <c r="D73" s="10"/>
      <c r="E73" s="28" t="s">
        <v>386</v>
      </c>
      <c r="F73" s="12"/>
      <c r="G73" s="444"/>
      <c r="H73" s="444"/>
      <c r="I73" s="444"/>
      <c r="J73" s="444"/>
      <c r="K73" s="444"/>
      <c r="L73" s="444"/>
      <c r="M73" s="516"/>
      <c r="N73" s="444"/>
      <c r="O73" s="9" t="s">
        <v>87</v>
      </c>
      <c r="P73" s="7">
        <f>'Прайс-лист'!N2246</f>
        <v>253.17533226756987</v>
      </c>
    </row>
    <row r="74" spans="2:16" ht="3.75" customHeight="1" thickTop="1" thickBot="1">
      <c r="B74" s="17"/>
      <c r="C74" s="9"/>
      <c r="D74" s="10"/>
      <c r="E74" s="15"/>
      <c r="F74" s="14"/>
      <c r="G74" s="444"/>
      <c r="H74" s="444"/>
      <c r="I74" s="444"/>
      <c r="J74" s="444"/>
      <c r="K74" s="444"/>
      <c r="L74" s="444"/>
      <c r="M74" s="516"/>
      <c r="N74" s="444"/>
      <c r="O74" s="9"/>
    </row>
    <row r="75" spans="2:16" ht="18.75" customHeight="1" thickTop="1" thickBot="1">
      <c r="B75" s="16" t="s">
        <v>3906</v>
      </c>
      <c r="C75" s="9" t="s">
        <v>3892</v>
      </c>
      <c r="D75" s="10"/>
      <c r="E75" s="242" t="s">
        <v>438</v>
      </c>
      <c r="F75" s="12"/>
      <c r="G75" s="444"/>
      <c r="H75" s="444"/>
      <c r="I75" s="444"/>
      <c r="J75" s="444"/>
      <c r="K75" s="444"/>
      <c r="L75" s="444"/>
      <c r="M75" s="516"/>
      <c r="N75" s="444"/>
      <c r="O75" s="9" t="s">
        <v>87</v>
      </c>
      <c r="P75" s="7">
        <f>'Прайс-лист'!N2247</f>
        <v>253.90494417612186</v>
      </c>
    </row>
    <row r="76" spans="2:16" ht="3.75" customHeight="1" thickTop="1" thickBot="1">
      <c r="B76" s="17"/>
      <c r="C76" s="9"/>
      <c r="D76" s="10"/>
      <c r="E76" s="15"/>
      <c r="F76" s="14"/>
      <c r="G76" s="444"/>
      <c r="H76" s="444"/>
      <c r="I76" s="444"/>
      <c r="J76" s="444"/>
      <c r="K76" s="444"/>
      <c r="L76" s="444"/>
      <c r="M76" s="516"/>
      <c r="N76" s="444"/>
      <c r="O76" s="9"/>
    </row>
    <row r="77" spans="2:16" ht="18.75" customHeight="1" thickTop="1" thickBot="1">
      <c r="B77" s="16" t="s">
        <v>3907</v>
      </c>
      <c r="C77" s="9" t="s">
        <v>3893</v>
      </c>
      <c r="D77" s="10"/>
      <c r="E77" s="258" t="s">
        <v>1105</v>
      </c>
      <c r="F77" s="12"/>
      <c r="G77" s="444"/>
      <c r="H77" s="444"/>
      <c r="I77" s="444"/>
      <c r="J77" s="444"/>
      <c r="K77" s="444"/>
      <c r="L77" s="444"/>
      <c r="M77" s="516"/>
      <c r="N77" s="444"/>
      <c r="O77" s="9" t="s">
        <v>87</v>
      </c>
      <c r="P77" s="7">
        <f>'Прайс-лист'!N2248</f>
        <v>284.24250000000001</v>
      </c>
    </row>
    <row r="78" spans="2:16" ht="3.75" customHeight="1" thickTop="1" thickBot="1">
      <c r="B78" s="17"/>
      <c r="C78" s="9"/>
      <c r="D78" s="10"/>
      <c r="E78" s="15"/>
      <c r="F78" s="14"/>
      <c r="G78" s="444"/>
      <c r="H78" s="444"/>
      <c r="I78" s="444"/>
      <c r="J78" s="444"/>
      <c r="K78" s="444"/>
      <c r="L78" s="444"/>
      <c r="M78" s="516"/>
      <c r="N78" s="444"/>
      <c r="O78" s="9"/>
    </row>
    <row r="79" spans="2:16" ht="18.75" customHeight="1" thickTop="1" thickBot="1">
      <c r="B79" s="16" t="s">
        <v>3908</v>
      </c>
      <c r="C79" s="9" t="s">
        <v>3894</v>
      </c>
      <c r="D79" s="10"/>
      <c r="E79" s="271" t="s">
        <v>1188</v>
      </c>
      <c r="F79" s="12"/>
      <c r="G79" s="444"/>
      <c r="H79" s="444"/>
      <c r="I79" s="444"/>
      <c r="J79" s="444"/>
      <c r="K79" s="444"/>
      <c r="L79" s="444"/>
      <c r="M79" s="516"/>
      <c r="N79" s="444"/>
      <c r="O79" s="9" t="s">
        <v>87</v>
      </c>
      <c r="P79" s="7">
        <f>'Прайс-лист'!N2249</f>
        <v>321.39404571718876</v>
      </c>
    </row>
    <row r="80" spans="2:16" ht="3.75" customHeight="1" thickTop="1" thickBot="1">
      <c r="B80" s="17"/>
      <c r="C80" s="9"/>
      <c r="D80" s="10"/>
      <c r="E80" s="15"/>
      <c r="F80" s="14"/>
      <c r="G80" s="444"/>
      <c r="H80" s="444"/>
      <c r="I80" s="444"/>
      <c r="J80" s="444"/>
      <c r="K80" s="444"/>
      <c r="L80" s="444"/>
      <c r="M80" s="516"/>
      <c r="N80" s="444"/>
      <c r="O80" s="9"/>
    </row>
    <row r="81" spans="2:16" ht="18.75" customHeight="1" thickTop="1" thickBot="1">
      <c r="B81" s="16" t="s">
        <v>3909</v>
      </c>
      <c r="C81" s="9" t="s">
        <v>3895</v>
      </c>
      <c r="D81" s="10"/>
      <c r="E81" s="272" t="s">
        <v>1197</v>
      </c>
      <c r="F81" s="12"/>
      <c r="G81" s="444"/>
      <c r="H81" s="444"/>
      <c r="I81" s="444"/>
      <c r="J81" s="444"/>
      <c r="K81" s="444"/>
      <c r="L81" s="444"/>
      <c r="M81" s="516"/>
      <c r="N81" s="444"/>
      <c r="O81" s="9" t="s">
        <v>87</v>
      </c>
      <c r="P81" s="7">
        <f>'Прайс-лист'!N2250</f>
        <v>321.39404571718876</v>
      </c>
    </row>
    <row r="82" spans="2:16" ht="7.5" customHeight="1" thickTop="1"/>
    <row r="83" spans="2:16" ht="37.5" customHeight="1">
      <c r="B83" s="500" t="s">
        <v>18</v>
      </c>
      <c r="C83" s="501"/>
      <c r="D83" s="501"/>
      <c r="E83" s="501"/>
      <c r="F83" s="501"/>
      <c r="G83" s="502"/>
    </row>
    <row r="84" spans="2:16" ht="7.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2:16" ht="18.75" customHeight="1">
      <c r="B85" s="437" t="s">
        <v>3914</v>
      </c>
      <c r="C85" s="437"/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7"/>
      <c r="O85" s="437"/>
      <c r="P85" s="437"/>
    </row>
    <row r="86" spans="2:16" ht="18.75" customHeight="1" thickBot="1">
      <c r="B86" s="437" t="s">
        <v>3915</v>
      </c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</row>
    <row r="87" spans="2:16" ht="18.75" customHeight="1" thickTop="1" thickBot="1">
      <c r="E87" s="11" t="s">
        <v>385</v>
      </c>
      <c r="F87" s="436" t="s">
        <v>38</v>
      </c>
      <c r="G87" s="437"/>
      <c r="H87" s="437"/>
      <c r="I87" s="437"/>
      <c r="J87" s="437"/>
      <c r="K87" s="437"/>
      <c r="L87" s="437"/>
      <c r="M87" s="437"/>
      <c r="N87" s="437"/>
      <c r="O87" s="437"/>
      <c r="P87" s="437"/>
    </row>
    <row r="88" spans="2:16" ht="18.75" customHeight="1" thickTop="1" thickBot="1">
      <c r="E88" s="27" t="s">
        <v>11</v>
      </c>
      <c r="F88" s="436" t="s">
        <v>3668</v>
      </c>
      <c r="G88" s="437"/>
      <c r="H88" s="437"/>
      <c r="I88" s="437"/>
      <c r="J88" s="437"/>
      <c r="K88" s="437"/>
      <c r="L88" s="437"/>
      <c r="M88" s="437"/>
      <c r="N88" s="437"/>
      <c r="O88" s="437"/>
      <c r="P88" s="437"/>
    </row>
    <row r="89" spans="2:16" ht="18.75" customHeight="1" thickTop="1" thickBot="1">
      <c r="E89" s="28" t="s">
        <v>386</v>
      </c>
      <c r="F89" s="436" t="s">
        <v>3669</v>
      </c>
      <c r="G89" s="437"/>
      <c r="H89" s="437"/>
      <c r="I89" s="437"/>
      <c r="J89" s="437"/>
      <c r="K89" s="437"/>
      <c r="L89" s="437"/>
      <c r="M89" s="437"/>
      <c r="N89" s="437"/>
      <c r="O89" s="437"/>
      <c r="P89" s="437"/>
    </row>
    <row r="90" spans="2:16" ht="18.75" customHeight="1" thickTop="1" thickBot="1">
      <c r="E90" s="242" t="s">
        <v>438</v>
      </c>
      <c r="F90" s="436" t="s">
        <v>2581</v>
      </c>
      <c r="G90" s="437"/>
      <c r="H90" s="437"/>
      <c r="I90" s="437"/>
      <c r="J90" s="437"/>
      <c r="K90" s="437"/>
      <c r="L90" s="437"/>
      <c r="M90" s="437"/>
      <c r="N90" s="437"/>
      <c r="O90" s="437"/>
      <c r="P90" s="437"/>
    </row>
    <row r="91" spans="2:16" ht="18.75" customHeight="1" thickTop="1" thickBot="1">
      <c r="E91" s="258" t="s">
        <v>1105</v>
      </c>
      <c r="F91" s="436" t="s">
        <v>3677</v>
      </c>
      <c r="G91" s="437"/>
      <c r="H91" s="437"/>
      <c r="I91" s="437"/>
      <c r="J91" s="437"/>
      <c r="K91" s="437"/>
      <c r="L91" s="437"/>
      <c r="M91" s="437"/>
      <c r="N91" s="437"/>
      <c r="O91" s="437"/>
      <c r="P91" s="437"/>
    </row>
    <row r="92" spans="2:16" ht="18.75" customHeight="1" thickTop="1" thickBot="1">
      <c r="E92" s="271" t="s">
        <v>1188</v>
      </c>
      <c r="F92" s="436" t="s">
        <v>3916</v>
      </c>
      <c r="G92" s="437"/>
      <c r="H92" s="437"/>
      <c r="I92" s="437"/>
      <c r="J92" s="437"/>
      <c r="K92" s="437"/>
      <c r="L92" s="437"/>
      <c r="M92" s="437"/>
      <c r="N92" s="437"/>
      <c r="O92" s="437"/>
      <c r="P92" s="437"/>
    </row>
    <row r="93" spans="2:16" ht="18.75" customHeight="1" thickTop="1" thickBot="1">
      <c r="E93" s="272" t="s">
        <v>1197</v>
      </c>
      <c r="F93" s="436" t="s">
        <v>3917</v>
      </c>
      <c r="G93" s="437"/>
      <c r="H93" s="437"/>
      <c r="I93" s="437"/>
      <c r="J93" s="437"/>
      <c r="K93" s="437"/>
      <c r="L93" s="437"/>
      <c r="M93" s="437"/>
      <c r="N93" s="437"/>
      <c r="O93" s="437"/>
      <c r="P93" s="437"/>
    </row>
    <row r="94" spans="2:16" ht="18.75" customHeight="1" thickTop="1"/>
    <row r="95" spans="2:16" ht="18.75" customHeight="1"/>
    <row r="96" spans="2:1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</sheetData>
  <mergeCells count="59">
    <mergeCell ref="B2:P2"/>
    <mergeCell ref="G6:G14"/>
    <mergeCell ref="M6:M14"/>
    <mergeCell ref="L6:L14"/>
    <mergeCell ref="K6:K14"/>
    <mergeCell ref="H6:H14"/>
    <mergeCell ref="I6:I14"/>
    <mergeCell ref="J6:J14"/>
    <mergeCell ref="N6:N14"/>
    <mergeCell ref="F89:P89"/>
    <mergeCell ref="F90:P90"/>
    <mergeCell ref="F91:P91"/>
    <mergeCell ref="G54:G66"/>
    <mergeCell ref="G17:G25"/>
    <mergeCell ref="G39:G51"/>
    <mergeCell ref="G28:G36"/>
    <mergeCell ref="B83:G83"/>
    <mergeCell ref="B85:P85"/>
    <mergeCell ref="B86:P86"/>
    <mergeCell ref="F87:P87"/>
    <mergeCell ref="F88:P88"/>
    <mergeCell ref="G69:G81"/>
    <mergeCell ref="I54:I66"/>
    <mergeCell ref="J54:J66"/>
    <mergeCell ref="I69:I81"/>
    <mergeCell ref="M17:M25"/>
    <mergeCell ref="M28:M36"/>
    <mergeCell ref="M39:M51"/>
    <mergeCell ref="M54:M66"/>
    <mergeCell ref="M69:M81"/>
    <mergeCell ref="H54:H66"/>
    <mergeCell ref="H69:H81"/>
    <mergeCell ref="L17:L25"/>
    <mergeCell ref="L28:L36"/>
    <mergeCell ref="L39:L51"/>
    <mergeCell ref="L54:L66"/>
    <mergeCell ref="L69:L81"/>
    <mergeCell ref="K17:K25"/>
    <mergeCell ref="K28:K36"/>
    <mergeCell ref="K39:K51"/>
    <mergeCell ref="K54:K66"/>
    <mergeCell ref="K69:K81"/>
    <mergeCell ref="J69:J81"/>
    <mergeCell ref="F92:P92"/>
    <mergeCell ref="F93:P93"/>
    <mergeCell ref="N17:N25"/>
    <mergeCell ref="N28:N36"/>
    <mergeCell ref="N39:N51"/>
    <mergeCell ref="N54:N66"/>
    <mergeCell ref="N69:N81"/>
    <mergeCell ref="I17:I25"/>
    <mergeCell ref="J17:J25"/>
    <mergeCell ref="I28:I36"/>
    <mergeCell ref="J28:J36"/>
    <mergeCell ref="I39:I51"/>
    <mergeCell ref="J39:J51"/>
    <mergeCell ref="H17:H25"/>
    <mergeCell ref="H28:H36"/>
    <mergeCell ref="H39:H51"/>
  </mergeCells>
  <hyperlinks>
    <hyperlink ref="A4" location="'Прайс-лист'!R2224C2" display="ПРАЙС" xr:uid="{00000000-0004-0000-8700-000000000000}"/>
    <hyperlink ref="A3" location="З!R6C3" display="З`ЄДНУВАЧІ" xr:uid="{00000000-0004-0000-8700-000001000000}"/>
  </hyperlinks>
  <pageMargins left="0.7" right="0.7" top="0.75" bottom="0.75" header="0.3" footer="0.3"/>
  <pageSetup paperSize="9" scale="41" orientation="landscape" horizontalDpi="4294967293" verticalDpi="0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5" tint="0.39997558519241921"/>
    <pageSetUpPr fitToPage="1"/>
  </sheetPr>
  <dimension ref="A1:N5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1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41" t="s">
        <v>3503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3665</v>
      </c>
      <c r="I4" s="5" t="s">
        <v>3912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3169</v>
      </c>
      <c r="C6" s="9" t="s">
        <v>3167</v>
      </c>
      <c r="D6" s="10"/>
      <c r="E6" s="11" t="s">
        <v>385</v>
      </c>
      <c r="F6" s="12"/>
      <c r="G6" s="444">
        <v>57</v>
      </c>
      <c r="H6" s="444">
        <v>2</v>
      </c>
      <c r="I6" s="516" t="s">
        <v>3631</v>
      </c>
      <c r="J6" s="444" t="s">
        <v>3918</v>
      </c>
      <c r="K6" s="9">
        <v>0.18099999999999999</v>
      </c>
      <c r="L6" s="7">
        <f>'Прайс-лист'!N2254</f>
        <v>126.98721551227771</v>
      </c>
    </row>
    <row r="7" spans="1:12" ht="3.75" customHeight="1" thickTop="1" thickBot="1">
      <c r="C7" s="9"/>
      <c r="D7" s="10"/>
      <c r="E7" s="13"/>
      <c r="F7" s="13"/>
      <c r="G7" s="444"/>
      <c r="H7" s="444"/>
      <c r="I7" s="516"/>
      <c r="J7" s="444"/>
      <c r="K7" s="9"/>
    </row>
    <row r="8" spans="1:12" ht="18.75" customHeight="1" thickTop="1" thickBot="1">
      <c r="B8" s="16" t="s">
        <v>3170</v>
      </c>
      <c r="C8" s="9" t="s">
        <v>1354</v>
      </c>
      <c r="D8" s="10"/>
      <c r="E8" s="27" t="s">
        <v>11</v>
      </c>
      <c r="F8" s="14"/>
      <c r="G8" s="444"/>
      <c r="H8" s="444"/>
      <c r="I8" s="516"/>
      <c r="J8" s="444"/>
      <c r="K8" s="9" t="s">
        <v>87</v>
      </c>
      <c r="L8" s="7">
        <f>'Прайс-лист'!N2255</f>
        <v>299.3145996274344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516"/>
      <c r="J9" s="444"/>
      <c r="K9" s="9"/>
    </row>
    <row r="10" spans="1:12" ht="18.75" customHeight="1" thickTop="1" thickBot="1">
      <c r="B10" s="16" t="s">
        <v>3171</v>
      </c>
      <c r="C10" s="9" t="s">
        <v>1355</v>
      </c>
      <c r="D10" s="10"/>
      <c r="E10" s="28" t="s">
        <v>386</v>
      </c>
      <c r="F10" s="12"/>
      <c r="G10" s="444"/>
      <c r="H10" s="444"/>
      <c r="I10" s="516"/>
      <c r="J10" s="444"/>
      <c r="K10" s="9" t="s">
        <v>87</v>
      </c>
      <c r="L10" s="7">
        <f>'Прайс-лист'!N2256</f>
        <v>240.4244955800169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516"/>
      <c r="J11" s="444"/>
      <c r="K11" s="9"/>
    </row>
    <row r="12" spans="1:12" ht="18.75" customHeight="1" thickTop="1" thickBot="1">
      <c r="B12" s="16" t="s">
        <v>3172</v>
      </c>
      <c r="C12" s="9" t="s">
        <v>1356</v>
      </c>
      <c r="D12" s="10"/>
      <c r="E12" s="242" t="s">
        <v>438</v>
      </c>
      <c r="F12" s="12"/>
      <c r="G12" s="444"/>
      <c r="H12" s="444"/>
      <c r="I12" s="516"/>
      <c r="J12" s="444"/>
      <c r="K12" s="9" t="s">
        <v>87</v>
      </c>
      <c r="L12" s="7">
        <f>'Прайс-лист'!N2257</f>
        <v>250.50008860287889</v>
      </c>
    </row>
    <row r="13" spans="1:12" ht="3.75" customHeight="1" thickTop="1" thickBot="1">
      <c r="B13" s="17"/>
      <c r="C13" s="9"/>
      <c r="D13" s="10"/>
      <c r="E13" s="15"/>
      <c r="F13" s="14"/>
      <c r="G13" s="444"/>
      <c r="H13" s="444"/>
      <c r="I13" s="516"/>
      <c r="J13" s="444"/>
      <c r="K13" s="9"/>
    </row>
    <row r="14" spans="1:12" ht="18.75" customHeight="1" thickTop="1" thickBot="1">
      <c r="B14" s="16" t="s">
        <v>3173</v>
      </c>
      <c r="C14" s="9" t="s">
        <v>1357</v>
      </c>
      <c r="D14" s="10"/>
      <c r="E14" s="258" t="s">
        <v>1105</v>
      </c>
      <c r="F14" s="12"/>
      <c r="G14" s="444"/>
      <c r="H14" s="444"/>
      <c r="I14" s="516"/>
      <c r="J14" s="444"/>
      <c r="K14" s="9" t="s">
        <v>87</v>
      </c>
      <c r="L14" s="7">
        <f>'Прайс-лист'!N2258</f>
        <v>165.34395584758678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350"/>
      <c r="J15" s="266"/>
      <c r="K15" s="266"/>
      <c r="L15" s="266"/>
    </row>
    <row r="16" spans="1:12" ht="7.5" customHeight="1" thickBot="1">
      <c r="I16" s="310"/>
    </row>
    <row r="17" spans="2:12" ht="18.75" customHeight="1" thickTop="1" thickBot="1">
      <c r="B17" s="8" t="s">
        <v>3174</v>
      </c>
      <c r="C17" s="9" t="s">
        <v>3168</v>
      </c>
      <c r="D17" s="10"/>
      <c r="E17" s="11" t="s">
        <v>385</v>
      </c>
      <c r="F17" s="12"/>
      <c r="G17" s="444">
        <v>57</v>
      </c>
      <c r="H17" s="444">
        <v>2</v>
      </c>
      <c r="I17" s="516" t="s">
        <v>3632</v>
      </c>
      <c r="J17" s="444" t="s">
        <v>3918</v>
      </c>
      <c r="K17" s="9">
        <v>0.23300000000000001</v>
      </c>
      <c r="L17" s="7">
        <f>'Прайс-лист'!N2259</f>
        <v>128.75913014733277</v>
      </c>
    </row>
    <row r="18" spans="2:12" ht="3.75" customHeight="1" thickTop="1" thickBot="1">
      <c r="C18" s="9"/>
      <c r="D18" s="10"/>
      <c r="E18" s="13"/>
      <c r="F18" s="13"/>
      <c r="G18" s="444"/>
      <c r="H18" s="444"/>
      <c r="I18" s="516"/>
      <c r="J18" s="444"/>
      <c r="K18" s="9"/>
      <c r="L18" s="7"/>
    </row>
    <row r="19" spans="2:12" ht="18.75" customHeight="1" thickTop="1" thickBot="1">
      <c r="B19" s="16" t="s">
        <v>3175</v>
      </c>
      <c r="C19" s="9" t="s">
        <v>1359</v>
      </c>
      <c r="D19" s="10"/>
      <c r="E19" s="27" t="s">
        <v>11</v>
      </c>
      <c r="F19" s="14"/>
      <c r="G19" s="444"/>
      <c r="H19" s="444"/>
      <c r="I19" s="516"/>
      <c r="J19" s="444"/>
      <c r="K19" s="9" t="s">
        <v>87</v>
      </c>
      <c r="L19" s="7">
        <f>'Прайс-лист'!N2260</f>
        <v>356.32855876714643</v>
      </c>
    </row>
    <row r="20" spans="2:12" ht="3.75" customHeight="1" thickTop="1" thickBot="1">
      <c r="B20" s="17"/>
      <c r="C20" s="9"/>
      <c r="D20" s="10"/>
      <c r="E20" s="15"/>
      <c r="F20" s="14"/>
      <c r="G20" s="444"/>
      <c r="H20" s="444"/>
      <c r="I20" s="516"/>
      <c r="J20" s="444"/>
      <c r="K20" s="9"/>
      <c r="L20" s="7"/>
    </row>
    <row r="21" spans="2:12" ht="18.75" customHeight="1" thickTop="1" thickBot="1">
      <c r="B21" s="16" t="s">
        <v>3176</v>
      </c>
      <c r="C21" s="9" t="s">
        <v>1360</v>
      </c>
      <c r="D21" s="10"/>
      <c r="E21" s="28" t="s">
        <v>386</v>
      </c>
      <c r="F21" s="12"/>
      <c r="G21" s="444"/>
      <c r="H21" s="444"/>
      <c r="I21" s="516"/>
      <c r="J21" s="444"/>
      <c r="K21" s="9" t="s">
        <v>87</v>
      </c>
      <c r="L21" s="7">
        <f>'Прайс-лист'!N2261</f>
        <v>285.24351281964437</v>
      </c>
    </row>
    <row r="22" spans="2:12" ht="3.75" customHeight="1" thickTop="1" thickBot="1">
      <c r="B22" s="17"/>
      <c r="C22" s="9"/>
      <c r="D22" s="10"/>
      <c r="E22" s="15"/>
      <c r="F22" s="14"/>
      <c r="G22" s="444"/>
      <c r="H22" s="444"/>
      <c r="I22" s="516"/>
      <c r="J22" s="444"/>
      <c r="K22" s="9"/>
    </row>
    <row r="23" spans="2:12" ht="18.75" customHeight="1" thickTop="1" thickBot="1">
      <c r="B23" s="16" t="s">
        <v>3177</v>
      </c>
      <c r="C23" s="9" t="s">
        <v>1361</v>
      </c>
      <c r="D23" s="10"/>
      <c r="E23" s="242" t="s">
        <v>438</v>
      </c>
      <c r="F23" s="12"/>
      <c r="G23" s="444"/>
      <c r="H23" s="444"/>
      <c r="I23" s="516"/>
      <c r="J23" s="444"/>
      <c r="K23" s="9" t="s">
        <v>87</v>
      </c>
      <c r="L23" s="7">
        <f>'Прайс-лист'!N2262</f>
        <v>319.81321991532604</v>
      </c>
    </row>
    <row r="24" spans="2:12" ht="3.75" customHeight="1" thickTop="1" thickBot="1">
      <c r="B24" s="17"/>
      <c r="C24" s="9"/>
      <c r="D24" s="10"/>
      <c r="E24" s="15"/>
      <c r="F24" s="14"/>
      <c r="G24" s="444"/>
      <c r="H24" s="444"/>
      <c r="I24" s="516"/>
      <c r="J24" s="444"/>
      <c r="K24" s="9"/>
    </row>
    <row r="25" spans="2:12" ht="18.75" customHeight="1" thickTop="1" thickBot="1">
      <c r="B25" s="16" t="s">
        <v>3178</v>
      </c>
      <c r="C25" s="9" t="s">
        <v>1362</v>
      </c>
      <c r="D25" s="10"/>
      <c r="E25" s="258" t="s">
        <v>1105</v>
      </c>
      <c r="F25" s="12"/>
      <c r="G25" s="444"/>
      <c r="H25" s="444"/>
      <c r="I25" s="516"/>
      <c r="J25" s="444"/>
      <c r="K25" s="9" t="s">
        <v>87</v>
      </c>
      <c r="L25" s="7">
        <f>'Прайс-лист'!N2263</f>
        <v>167.11587048264184</v>
      </c>
    </row>
    <row r="26" spans="2:12" ht="3.75" customHeight="1" thickTop="1" thickBot="1">
      <c r="B26" s="17"/>
      <c r="C26" s="9"/>
      <c r="D26" s="10"/>
      <c r="E26" s="15"/>
      <c r="F26" s="14"/>
      <c r="G26" s="444"/>
      <c r="H26" s="444"/>
      <c r="I26" s="516"/>
      <c r="J26" s="444"/>
      <c r="K26" s="9"/>
    </row>
    <row r="27" spans="2:12" ht="18.75" customHeight="1" thickTop="1" thickBot="1">
      <c r="B27" s="16" t="s">
        <v>3179</v>
      </c>
      <c r="C27" s="9" t="s">
        <v>1363</v>
      </c>
      <c r="D27" s="10"/>
      <c r="E27" s="271" t="s">
        <v>1188</v>
      </c>
      <c r="F27" s="12"/>
      <c r="G27" s="444"/>
      <c r="H27" s="444"/>
      <c r="I27" s="516"/>
      <c r="J27" s="444"/>
      <c r="K27" s="9" t="s">
        <v>87</v>
      </c>
      <c r="L27" s="7">
        <f>'Прайс-лист'!N2264</f>
        <v>352.99319004233695</v>
      </c>
    </row>
    <row r="28" spans="2:12" ht="7.5" customHeight="1" thickTop="1"/>
    <row r="29" spans="2:12" ht="37.5" customHeight="1">
      <c r="B29" s="438" t="s">
        <v>18</v>
      </c>
      <c r="C29" s="439"/>
      <c r="D29" s="439"/>
      <c r="E29" s="439"/>
      <c r="F29" s="439"/>
      <c r="G29" s="440"/>
    </row>
    <row r="30" spans="2:12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2" ht="18.75" customHeight="1" thickBot="1">
      <c r="B31" s="437" t="s">
        <v>3919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</row>
    <row r="32" spans="2:12" ht="18.75" customHeight="1" thickTop="1" thickBot="1">
      <c r="E32" s="11" t="s">
        <v>385</v>
      </c>
      <c r="F32" s="436" t="s">
        <v>38</v>
      </c>
      <c r="G32" s="437"/>
      <c r="H32" s="437"/>
      <c r="I32" s="437"/>
      <c r="J32" s="437"/>
      <c r="K32" s="437"/>
      <c r="L32" s="437"/>
    </row>
    <row r="33" spans="5:12" ht="18.75" customHeight="1" thickTop="1" thickBot="1">
      <c r="E33" s="27" t="s">
        <v>11</v>
      </c>
      <c r="F33" s="436" t="s">
        <v>3668</v>
      </c>
      <c r="G33" s="437"/>
      <c r="H33" s="437"/>
      <c r="I33" s="437"/>
      <c r="J33" s="437"/>
      <c r="K33" s="437"/>
      <c r="L33" s="437"/>
    </row>
    <row r="34" spans="5:12" ht="18.75" customHeight="1" thickTop="1" thickBot="1">
      <c r="E34" s="28" t="s">
        <v>386</v>
      </c>
      <c r="F34" s="436" t="s">
        <v>3669</v>
      </c>
      <c r="G34" s="437"/>
      <c r="H34" s="437"/>
      <c r="I34" s="437"/>
      <c r="J34" s="437"/>
      <c r="K34" s="437"/>
      <c r="L34" s="437"/>
    </row>
    <row r="35" spans="5:12" ht="18.75" customHeight="1" thickTop="1" thickBot="1">
      <c r="E35" s="242" t="s">
        <v>438</v>
      </c>
      <c r="F35" s="436" t="s">
        <v>2581</v>
      </c>
      <c r="G35" s="437"/>
      <c r="H35" s="437"/>
      <c r="I35" s="437"/>
      <c r="J35" s="437"/>
      <c r="K35" s="437"/>
      <c r="L35" s="437"/>
    </row>
    <row r="36" spans="5:12" ht="18.75" customHeight="1" thickTop="1" thickBot="1">
      <c r="E36" s="258" t="s">
        <v>1105</v>
      </c>
      <c r="F36" s="436" t="s">
        <v>3677</v>
      </c>
      <c r="G36" s="437"/>
      <c r="H36" s="437"/>
      <c r="I36" s="437"/>
      <c r="J36" s="437"/>
      <c r="K36" s="437"/>
      <c r="L36" s="437"/>
    </row>
    <row r="37" spans="5:12" ht="18.75" customHeight="1" thickTop="1" thickBot="1">
      <c r="E37" s="271" t="s">
        <v>1188</v>
      </c>
      <c r="F37" s="436" t="s">
        <v>3670</v>
      </c>
      <c r="G37" s="437"/>
      <c r="H37" s="437"/>
      <c r="I37" s="437"/>
      <c r="J37" s="437"/>
      <c r="K37" s="437"/>
      <c r="L37" s="437"/>
    </row>
    <row r="38" spans="5:12" ht="18.75" customHeight="1" thickTop="1"/>
    <row r="39" spans="5:12" ht="18.75" customHeight="1"/>
    <row r="40" spans="5:12" ht="18.75" customHeight="1"/>
    <row r="41" spans="5:12" ht="18.75" customHeight="1"/>
    <row r="42" spans="5:12" ht="18.75" customHeight="1"/>
    <row r="43" spans="5:12" ht="18.75" customHeight="1"/>
    <row r="44" spans="5:12" ht="18.75" customHeight="1"/>
    <row r="45" spans="5:12" ht="18.75" customHeight="1"/>
    <row r="46" spans="5:12" ht="18.75" customHeight="1"/>
    <row r="47" spans="5:12" ht="18.75" customHeight="1"/>
    <row r="48" spans="5:12" ht="18.75" customHeight="1"/>
    <row r="49" ht="18.75" customHeight="1"/>
    <row r="50" ht="18.75" customHeight="1"/>
    <row r="51" ht="18.75" customHeight="1"/>
  </sheetData>
  <mergeCells count="17">
    <mergeCell ref="B2:L2"/>
    <mergeCell ref="G6:G14"/>
    <mergeCell ref="H6:H14"/>
    <mergeCell ref="G17:G27"/>
    <mergeCell ref="H17:H27"/>
    <mergeCell ref="I6:I14"/>
    <mergeCell ref="I17:I27"/>
    <mergeCell ref="J6:J14"/>
    <mergeCell ref="J17:J27"/>
    <mergeCell ref="F34:L34"/>
    <mergeCell ref="F35:L35"/>
    <mergeCell ref="F36:L36"/>
    <mergeCell ref="F37:L37"/>
    <mergeCell ref="B29:G29"/>
    <mergeCell ref="F32:L32"/>
    <mergeCell ref="F33:L33"/>
    <mergeCell ref="B31:L31"/>
  </mergeCells>
  <hyperlinks>
    <hyperlink ref="A4" location="'Прайс-лист'!R2256C2" display="ПРАЙС" xr:uid="{00000000-0004-0000-8800-000000000000}"/>
    <hyperlink ref="A3" location="З!R6C4" display="З`ЄДНУВАЧІ" xr:uid="{00000000-0004-0000-88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5" tint="0.39997558519241921"/>
    <pageSetUpPr fitToPage="1"/>
  </sheetPr>
  <dimension ref="A1:O45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3504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3664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3180</v>
      </c>
      <c r="C6" s="9" t="s">
        <v>3187</v>
      </c>
      <c r="D6" s="10"/>
      <c r="E6" s="11" t="s">
        <v>385</v>
      </c>
      <c r="F6" s="12"/>
      <c r="G6" s="444">
        <v>57</v>
      </c>
      <c r="H6" s="444">
        <v>20</v>
      </c>
      <c r="I6" s="444">
        <v>39</v>
      </c>
      <c r="J6" s="444">
        <v>2</v>
      </c>
      <c r="K6" s="444" t="s">
        <v>3920</v>
      </c>
      <c r="L6" s="9">
        <v>0.21099999999999999</v>
      </c>
      <c r="M6" s="7">
        <f>'Прайс-лист'!N2275</f>
        <v>123.71143175999998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  <c r="M7" s="7"/>
    </row>
    <row r="8" spans="1:13" ht="18.75" customHeight="1" thickTop="1" thickBot="1">
      <c r="B8" s="16" t="s">
        <v>3181</v>
      </c>
      <c r="C8" s="9" t="s">
        <v>1191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'Прайс-лист'!N2276</f>
        <v>626.55839567999999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  <c r="M9" s="7"/>
    </row>
    <row r="10" spans="1:13" ht="18.75" customHeight="1" thickTop="1" thickBot="1">
      <c r="B10" s="16" t="s">
        <v>3182</v>
      </c>
      <c r="C10" s="9" t="s">
        <v>1192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'Прайс-лист'!N2277</f>
        <v>278.19685151999994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3183</v>
      </c>
      <c r="C12" s="9" t="s">
        <v>1193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'Прайс-лист'!N2278</f>
        <v>310.81727879999994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9"/>
    </row>
    <row r="14" spans="1:13" ht="18.75" customHeight="1" thickTop="1" thickBot="1">
      <c r="B14" s="16" t="s">
        <v>3184</v>
      </c>
      <c r="C14" s="9" t="s">
        <v>1194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9" t="s">
        <v>87</v>
      </c>
      <c r="M14" s="7">
        <f>'Прайс-лист'!N2279</f>
        <v>145.86870311999999</v>
      </c>
    </row>
    <row r="15" spans="1:13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444"/>
      <c r="L15" s="9"/>
    </row>
    <row r="16" spans="1:13" ht="18.75" customHeight="1" thickTop="1" thickBot="1">
      <c r="B16" s="16" t="s">
        <v>3185</v>
      </c>
      <c r="C16" s="9" t="s">
        <v>1195</v>
      </c>
      <c r="D16" s="10"/>
      <c r="E16" s="271" t="s">
        <v>1188</v>
      </c>
      <c r="F16" s="12"/>
      <c r="G16" s="444"/>
      <c r="H16" s="444"/>
      <c r="I16" s="444"/>
      <c r="J16" s="444"/>
      <c r="K16" s="444"/>
      <c r="L16" s="9" t="s">
        <v>87</v>
      </c>
      <c r="M16" s="7">
        <f>'Прайс-лист'!N2280</f>
        <v>417.29527727999994</v>
      </c>
    </row>
    <row r="17" spans="2:14" ht="3.75" customHeight="1" thickTop="1" thickBot="1">
      <c r="B17" s="17"/>
      <c r="C17" s="9"/>
      <c r="D17" s="10"/>
      <c r="E17" s="15"/>
      <c r="F17" s="14"/>
      <c r="G17" s="444"/>
      <c r="H17" s="444"/>
      <c r="I17" s="444"/>
      <c r="J17" s="444"/>
      <c r="K17" s="444"/>
      <c r="L17" s="9"/>
    </row>
    <row r="18" spans="2:14" ht="18.75" customHeight="1" thickTop="1" thickBot="1">
      <c r="B18" s="16" t="s">
        <v>3186</v>
      </c>
      <c r="C18" s="9" t="s">
        <v>1196</v>
      </c>
      <c r="D18" s="10"/>
      <c r="E18" s="272" t="s">
        <v>1197</v>
      </c>
      <c r="F18" s="12"/>
      <c r="G18" s="444"/>
      <c r="H18" s="444"/>
      <c r="I18" s="444"/>
      <c r="J18" s="444"/>
      <c r="K18" s="444"/>
      <c r="L18" s="9" t="s">
        <v>87</v>
      </c>
      <c r="M18" s="7">
        <f>'Прайс-лист'!N2281</f>
        <v>417.29527727999994</v>
      </c>
    </row>
    <row r="19" spans="2:14" ht="7.5" customHeight="1" thickTop="1"/>
    <row r="20" spans="2:14" ht="37.5" customHeight="1">
      <c r="B20" s="500" t="s">
        <v>18</v>
      </c>
      <c r="C20" s="501"/>
      <c r="D20" s="501"/>
      <c r="E20" s="501"/>
      <c r="F20" s="501"/>
      <c r="G20" s="502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>
      <c r="B22" s="437" t="s">
        <v>3921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2:14" ht="18.75" customHeight="1" thickBot="1">
      <c r="B23" s="437" t="s">
        <v>3922</v>
      </c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4" ht="18.75" customHeight="1" thickTop="1" thickBot="1">
      <c r="B24" s="29"/>
      <c r="C24" s="29"/>
      <c r="D24" s="29"/>
      <c r="E24" s="11" t="s">
        <v>385</v>
      </c>
      <c r="F24" s="436" t="s">
        <v>38</v>
      </c>
      <c r="G24" s="437"/>
      <c r="H24" s="437"/>
      <c r="I24" s="437"/>
      <c r="J24" s="437"/>
      <c r="K24" s="437"/>
      <c r="L24" s="437"/>
      <c r="M24" s="437"/>
    </row>
    <row r="25" spans="2:14" ht="18.75" customHeight="1" thickTop="1" thickBot="1">
      <c r="E25" s="27" t="s">
        <v>11</v>
      </c>
      <c r="F25" s="436" t="s">
        <v>3668</v>
      </c>
      <c r="G25" s="437"/>
      <c r="H25" s="437"/>
      <c r="I25" s="437"/>
      <c r="J25" s="437"/>
      <c r="K25" s="437"/>
      <c r="L25" s="437"/>
      <c r="M25" s="437"/>
    </row>
    <row r="26" spans="2:14" ht="18.75" customHeight="1" thickTop="1" thickBot="1">
      <c r="E26" s="28" t="s">
        <v>386</v>
      </c>
      <c r="F26" s="436" t="s">
        <v>3669</v>
      </c>
      <c r="G26" s="437"/>
      <c r="H26" s="437"/>
      <c r="I26" s="437"/>
      <c r="J26" s="437"/>
      <c r="K26" s="437"/>
      <c r="L26" s="437"/>
      <c r="M26" s="437"/>
    </row>
    <row r="27" spans="2:14" ht="18.75" customHeight="1" thickTop="1" thickBot="1">
      <c r="E27" s="242" t="s">
        <v>438</v>
      </c>
      <c r="F27" s="436" t="s">
        <v>2581</v>
      </c>
      <c r="G27" s="437"/>
      <c r="H27" s="437"/>
      <c r="I27" s="437"/>
      <c r="J27" s="437"/>
      <c r="K27" s="437"/>
      <c r="L27" s="437"/>
      <c r="M27" s="437"/>
    </row>
    <row r="28" spans="2:14" ht="18.75" customHeight="1" thickTop="1" thickBot="1">
      <c r="E28" s="258" t="s">
        <v>1105</v>
      </c>
      <c r="F28" s="436" t="s">
        <v>3677</v>
      </c>
      <c r="G28" s="437"/>
      <c r="H28" s="437"/>
      <c r="I28" s="437"/>
      <c r="J28" s="437"/>
      <c r="K28" s="437"/>
      <c r="L28" s="437"/>
      <c r="M28" s="437"/>
    </row>
    <row r="29" spans="2:14" ht="18.75" customHeight="1" thickTop="1" thickBot="1">
      <c r="E29" s="271" t="s">
        <v>1188</v>
      </c>
      <c r="F29" s="436" t="s">
        <v>3923</v>
      </c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Top="1" thickBot="1">
      <c r="E30" s="272" t="s">
        <v>1197</v>
      </c>
      <c r="F30" s="436" t="s">
        <v>3924</v>
      </c>
      <c r="G30" s="437"/>
      <c r="H30" s="437"/>
      <c r="I30" s="437"/>
      <c r="J30" s="437"/>
      <c r="K30" s="437"/>
      <c r="L30" s="437"/>
      <c r="M30" s="437"/>
      <c r="N30" s="437"/>
    </row>
    <row r="31" spans="2:14" ht="18.75" customHeight="1" thickTop="1" thickBot="1">
      <c r="E31" s="351"/>
      <c r="F31" s="436"/>
      <c r="G31" s="437"/>
      <c r="H31" s="437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B20:G20"/>
    <mergeCell ref="B2:M2"/>
    <mergeCell ref="G6:G18"/>
    <mergeCell ref="H6:H18"/>
    <mergeCell ref="I6:I18"/>
    <mergeCell ref="J6:J18"/>
    <mergeCell ref="K6:K18"/>
    <mergeCell ref="F29:N29"/>
    <mergeCell ref="F30:N30"/>
    <mergeCell ref="F31:H31"/>
    <mergeCell ref="B22:M22"/>
    <mergeCell ref="B23:M23"/>
    <mergeCell ref="F24:M24"/>
    <mergeCell ref="F25:M25"/>
    <mergeCell ref="F26:M26"/>
    <mergeCell ref="F27:M27"/>
    <mergeCell ref="F28:M28"/>
  </mergeCells>
  <hyperlinks>
    <hyperlink ref="A4" location="'Прайс-лист'!R2278C2" display="ПРАЙС" xr:uid="{00000000-0004-0000-8900-000000000000}"/>
    <hyperlink ref="A3" location="З!R9C2" display="З`ЄДНУВАЧІ" xr:uid="{00000000-0004-0000-8900-000001000000}"/>
  </hyperlinks>
  <pageMargins left="0.7" right="0.7" top="0.75" bottom="0.75" header="0.3" footer="0.3"/>
  <pageSetup paperSize="9" scale="50" orientation="landscape" horizontalDpi="4294967293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theme="5" tint="0.39997558519241921"/>
    <pageSetUpPr fitToPage="1"/>
  </sheetPr>
  <dimension ref="A1:O33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1" t="s">
        <v>3925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3188</v>
      </c>
      <c r="C6" s="9" t="s">
        <v>3191</v>
      </c>
      <c r="D6" s="10"/>
      <c r="E6" s="11" t="s">
        <v>385</v>
      </c>
      <c r="F6" s="12"/>
      <c r="G6" s="444">
        <v>65</v>
      </c>
      <c r="H6" s="444">
        <v>40</v>
      </c>
      <c r="I6" s="444">
        <v>15</v>
      </c>
      <c r="J6" s="444">
        <v>3</v>
      </c>
      <c r="K6" s="444" t="s">
        <v>3666</v>
      </c>
      <c r="L6" s="9">
        <v>0.26600000000000001</v>
      </c>
      <c r="M6" s="7">
        <f>'Прайс-лист'!N2292</f>
        <v>154.615287</v>
      </c>
    </row>
    <row r="7" spans="1:14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  <c r="M7" s="7"/>
    </row>
    <row r="8" spans="1:14" ht="18.75" customHeight="1" thickTop="1" thickBot="1">
      <c r="B8" s="16" t="s">
        <v>3189</v>
      </c>
      <c r="C8" s="9" t="s">
        <v>1208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'Прайс-лист'!N2293</f>
        <v>226.223342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4" ht="18.75" customHeight="1" thickTop="1" thickBot="1">
      <c r="B10" s="16" t="s">
        <v>3190</v>
      </c>
      <c r="C10" s="9" t="s">
        <v>1210</v>
      </c>
      <c r="D10" s="10"/>
      <c r="E10" s="258" t="s">
        <v>1105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'Прайс-лист'!N2294</f>
        <v>194.737695</v>
      </c>
    </row>
    <row r="11" spans="1:14" ht="7.5" customHeight="1" thickTop="1"/>
    <row r="12" spans="1:14" ht="37.5" customHeight="1">
      <c r="B12" s="438" t="s">
        <v>18</v>
      </c>
      <c r="C12" s="439"/>
      <c r="D12" s="439"/>
      <c r="E12" s="439"/>
      <c r="F12" s="439"/>
      <c r="G12" s="440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customHeight="1">
      <c r="B14" s="437" t="s">
        <v>3926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</row>
    <row r="15" spans="1:14" ht="18.75" customHeight="1" thickBot="1">
      <c r="B15" s="437" t="s">
        <v>3927</v>
      </c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1:14" ht="18.75" customHeight="1" thickTop="1" thickBot="1">
      <c r="B16" s="29"/>
      <c r="C16" s="29"/>
      <c r="D16" s="29"/>
      <c r="E16" s="11" t="s">
        <v>385</v>
      </c>
      <c r="F16" s="436" t="s">
        <v>38</v>
      </c>
      <c r="G16" s="437"/>
      <c r="H16" s="437"/>
      <c r="I16" s="437"/>
      <c r="J16" s="437"/>
      <c r="K16" s="437"/>
      <c r="L16" s="437"/>
      <c r="M16" s="437"/>
    </row>
    <row r="17" spans="5:13" ht="18.75" customHeight="1" thickTop="1" thickBot="1">
      <c r="E17" s="28" t="s">
        <v>386</v>
      </c>
      <c r="F17" s="436" t="s">
        <v>3669</v>
      </c>
      <c r="G17" s="437"/>
      <c r="H17" s="437"/>
      <c r="I17" s="437"/>
      <c r="J17" s="437"/>
      <c r="K17" s="437"/>
      <c r="L17" s="437"/>
      <c r="M17" s="437"/>
    </row>
    <row r="18" spans="5:13" ht="18.75" customHeight="1" thickTop="1" thickBot="1">
      <c r="E18" s="258" t="s">
        <v>1105</v>
      </c>
      <c r="F18" s="436" t="s">
        <v>3677</v>
      </c>
      <c r="G18" s="437"/>
      <c r="H18" s="437"/>
      <c r="I18" s="437"/>
      <c r="J18" s="437"/>
      <c r="K18" s="437"/>
      <c r="L18" s="437"/>
      <c r="M18" s="437"/>
    </row>
    <row r="19" spans="5:13" ht="18.75" customHeight="1" thickTop="1" thickBot="1">
      <c r="E19" s="15"/>
      <c r="F19" s="436"/>
      <c r="G19" s="437"/>
      <c r="H19" s="437"/>
    </row>
    <row r="20" spans="5:13" ht="18.75" customHeight="1" thickTop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</sheetData>
  <mergeCells count="13">
    <mergeCell ref="B2:M2"/>
    <mergeCell ref="G6:G10"/>
    <mergeCell ref="H6:H10"/>
    <mergeCell ref="I6:I10"/>
    <mergeCell ref="J6:J10"/>
    <mergeCell ref="K6:K10"/>
    <mergeCell ref="F19:H19"/>
    <mergeCell ref="B12:G12"/>
    <mergeCell ref="B15:M15"/>
    <mergeCell ref="B14:N14"/>
    <mergeCell ref="F16:M16"/>
    <mergeCell ref="F17:M17"/>
    <mergeCell ref="F18:M18"/>
  </mergeCells>
  <hyperlinks>
    <hyperlink ref="A4" location="'Прайс-лист'!R2293C2" display="ПРАЙС" xr:uid="{00000000-0004-0000-8A00-000000000000}"/>
    <hyperlink ref="A3" location="З!R9C3" display="З`ЄДНУВАЧІ" xr:uid="{00000000-0004-0000-8A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  <pageSetUpPr fitToPage="1"/>
  </sheetPr>
  <dimension ref="A1:N3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7.85546875" style="4" customWidth="1"/>
    <col min="14" max="14" width="9.140625" style="251"/>
    <col min="15" max="16384" width="9.140625" style="4"/>
  </cols>
  <sheetData>
    <row r="1" spans="1:13" ht="15" customHeight="1"/>
    <row r="2" spans="1:13" ht="37.5" customHeight="1">
      <c r="B2" s="457" t="s">
        <v>1786</v>
      </c>
      <c r="C2" s="458"/>
      <c r="D2" s="458"/>
      <c r="E2" s="458"/>
      <c r="F2" s="458"/>
      <c r="G2" s="458"/>
      <c r="H2" s="458"/>
      <c r="I2" s="458"/>
      <c r="J2" s="458"/>
      <c r="K2" s="458"/>
      <c r="L2" s="459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1695</v>
      </c>
      <c r="C6" s="9" t="s">
        <v>1697</v>
      </c>
      <c r="D6" s="10"/>
      <c r="E6" s="230" t="s">
        <v>212</v>
      </c>
      <c r="F6" s="12"/>
      <c r="G6" s="444">
        <v>60</v>
      </c>
      <c r="H6" s="444">
        <v>25</v>
      </c>
      <c r="I6" s="444">
        <v>7</v>
      </c>
      <c r="J6" s="444">
        <v>18</v>
      </c>
      <c r="K6" s="9">
        <v>2.3E-2</v>
      </c>
      <c r="L6" s="7">
        <f>'Прайс-лист'!N82</f>
        <v>46.413642000000003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1696</v>
      </c>
      <c r="C8" s="9" t="s">
        <v>535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'Прайс-лист'!N83</f>
        <v>146.888102</v>
      </c>
    </row>
    <row r="9" spans="1:13" ht="7.5" customHeight="1" thickTop="1"/>
    <row r="10" spans="1:13" ht="37.5" customHeight="1">
      <c r="B10" s="460" t="s">
        <v>18</v>
      </c>
      <c r="C10" s="461"/>
      <c r="D10" s="461"/>
      <c r="E10" s="461"/>
      <c r="F10" s="461"/>
      <c r="G10" s="462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1694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30" t="s">
        <v>212</v>
      </c>
      <c r="F13" s="436" t="s">
        <v>1698</v>
      </c>
      <c r="G13" s="437"/>
      <c r="H13" s="437"/>
      <c r="I13" s="437"/>
      <c r="J13" s="437"/>
      <c r="K13" s="437"/>
      <c r="L13" s="437"/>
    </row>
    <row r="14" spans="1:13" ht="18.75" customHeight="1" thickTop="1" thickBot="1">
      <c r="E14" s="231" t="s">
        <v>213</v>
      </c>
      <c r="F14" s="436" t="s">
        <v>1699</v>
      </c>
      <c r="G14" s="437"/>
      <c r="H14" s="437"/>
      <c r="I14" s="437"/>
      <c r="J14" s="437"/>
      <c r="K14" s="437"/>
      <c r="L14" s="437"/>
    </row>
    <row r="15" spans="1:13" ht="18.75" customHeight="1" thickTop="1" thickBot="1">
      <c r="E15" s="15"/>
      <c r="F15" s="436"/>
      <c r="G15" s="437"/>
      <c r="H15" s="437"/>
      <c r="I15" s="227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5:H15"/>
    <mergeCell ref="B2:L2"/>
    <mergeCell ref="G6:G8"/>
    <mergeCell ref="H6:H8"/>
    <mergeCell ref="J6:J8"/>
    <mergeCell ref="B10:G10"/>
    <mergeCell ref="B12:L12"/>
    <mergeCell ref="I6:I8"/>
    <mergeCell ref="F13:L13"/>
    <mergeCell ref="F14:L14"/>
  </mergeCells>
  <hyperlinks>
    <hyperlink ref="A3" location="Т!R6C4" display="ТРИМАЧІ" xr:uid="{00000000-0004-0000-0D00-000000000000}"/>
    <hyperlink ref="A4" location="'Прайс-лист'!R82C2" display="ПРАЙС" xr:uid="{00000000-0004-0000-0D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theme="5" tint="0.39997558519241921"/>
    <pageSetUpPr fitToPage="1"/>
  </sheetPr>
  <dimension ref="A1:M48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20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5" t="s">
        <v>3929</v>
      </c>
      <c r="C2" s="476"/>
      <c r="D2" s="476"/>
      <c r="E2" s="476"/>
      <c r="F2" s="476"/>
      <c r="G2" s="476"/>
      <c r="H2" s="476"/>
      <c r="I2" s="476"/>
      <c r="J2" s="476"/>
      <c r="K2" s="477"/>
    </row>
    <row r="3" spans="1:11" ht="22.5" customHeight="1">
      <c r="A3" s="30" t="s">
        <v>3489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3192</v>
      </c>
      <c r="C6" s="9" t="s">
        <v>3196</v>
      </c>
      <c r="D6" s="10"/>
      <c r="E6" s="11" t="s">
        <v>385</v>
      </c>
      <c r="F6" s="12"/>
      <c r="G6" s="444">
        <v>45</v>
      </c>
      <c r="H6" s="516">
        <v>2</v>
      </c>
      <c r="I6" s="444" t="s">
        <v>3594</v>
      </c>
      <c r="J6" s="9">
        <v>0.09</v>
      </c>
      <c r="K6" s="7">
        <f>'Прайс-лист'!N2305</f>
        <v>44.184075809760266</v>
      </c>
    </row>
    <row r="7" spans="1:11" ht="3.75" customHeight="1" thickTop="1" thickBot="1">
      <c r="C7" s="9"/>
      <c r="D7" s="10"/>
      <c r="E7" s="13"/>
      <c r="F7" s="13"/>
      <c r="G7" s="444"/>
      <c r="H7" s="516"/>
      <c r="I7" s="444"/>
      <c r="J7" s="9"/>
    </row>
    <row r="8" spans="1:11" ht="18.75" customHeight="1" thickTop="1" thickBot="1">
      <c r="B8" s="16" t="s">
        <v>3193</v>
      </c>
      <c r="C8" s="9" t="s">
        <v>1212</v>
      </c>
      <c r="D8" s="10"/>
      <c r="E8" s="27" t="s">
        <v>11</v>
      </c>
      <c r="F8" s="14"/>
      <c r="G8" s="444"/>
      <c r="H8" s="516"/>
      <c r="I8" s="444"/>
      <c r="J8" s="9" t="s">
        <v>87</v>
      </c>
      <c r="K8" s="7">
        <f>'Прайс-лист'!N2306</f>
        <v>261.34729299999998</v>
      </c>
    </row>
    <row r="9" spans="1:11" ht="3.75" customHeight="1" thickTop="1" thickBot="1">
      <c r="B9" s="17"/>
      <c r="C9" s="9"/>
      <c r="D9" s="10"/>
      <c r="E9" s="15"/>
      <c r="F9" s="14"/>
      <c r="G9" s="444"/>
      <c r="H9" s="516"/>
      <c r="I9" s="444"/>
      <c r="J9" s="9"/>
    </row>
    <row r="10" spans="1:11" ht="18.75" customHeight="1" thickTop="1" thickBot="1">
      <c r="B10" s="16" t="s">
        <v>3194</v>
      </c>
      <c r="C10" s="9" t="s">
        <v>1213</v>
      </c>
      <c r="D10" s="10"/>
      <c r="E10" s="28" t="s">
        <v>386</v>
      </c>
      <c r="F10" s="12"/>
      <c r="G10" s="444"/>
      <c r="H10" s="516"/>
      <c r="I10" s="444"/>
      <c r="J10" s="9" t="s">
        <v>87</v>
      </c>
      <c r="K10" s="7">
        <f>'Прайс-лист'!N2307</f>
        <v>101.55416039999997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516"/>
      <c r="I11" s="444"/>
      <c r="J11" s="9"/>
    </row>
    <row r="12" spans="1:11" ht="18.75" customHeight="1" thickTop="1" thickBot="1">
      <c r="B12" s="16" t="s">
        <v>3195</v>
      </c>
      <c r="C12" s="9" t="s">
        <v>1214</v>
      </c>
      <c r="D12" s="10"/>
      <c r="E12" s="242" t="s">
        <v>438</v>
      </c>
      <c r="F12" s="12"/>
      <c r="G12" s="444"/>
      <c r="H12" s="516"/>
      <c r="I12" s="444"/>
      <c r="J12" s="9" t="s">
        <v>87</v>
      </c>
      <c r="K12" s="7">
        <f>'Прайс-лист'!N2308</f>
        <v>91.027771447925474</v>
      </c>
    </row>
    <row r="13" spans="1:11" ht="7.5" customHeight="1" thickTop="1" thickBot="1">
      <c r="B13" s="266"/>
      <c r="C13" s="266"/>
      <c r="D13" s="266"/>
      <c r="E13" s="266"/>
      <c r="F13" s="266"/>
      <c r="G13" s="266"/>
      <c r="H13" s="266"/>
      <c r="I13" s="266"/>
      <c r="J13" s="266"/>
      <c r="K13" s="266"/>
    </row>
    <row r="14" spans="1:11" ht="7.5" customHeight="1" thickBot="1"/>
    <row r="15" spans="1:11" ht="18.75" customHeight="1" thickTop="1" thickBot="1">
      <c r="B15" s="8" t="s">
        <v>3198</v>
      </c>
      <c r="C15" s="9" t="s">
        <v>3197</v>
      </c>
      <c r="D15" s="10"/>
      <c r="E15" s="11" t="s">
        <v>385</v>
      </c>
      <c r="F15" s="12"/>
      <c r="G15" s="444">
        <v>47</v>
      </c>
      <c r="H15" s="516">
        <v>2.5</v>
      </c>
      <c r="I15" s="444" t="s">
        <v>3928</v>
      </c>
      <c r="J15" s="9">
        <v>0.123</v>
      </c>
      <c r="K15" s="7">
        <f>'Прайс-лист'!N2309</f>
        <v>60.932496239999999</v>
      </c>
    </row>
    <row r="16" spans="1:11" ht="3.75" customHeight="1" thickTop="1" thickBot="1">
      <c r="C16" s="9"/>
      <c r="D16" s="10"/>
      <c r="E16" s="13"/>
      <c r="F16" s="13"/>
      <c r="G16" s="444"/>
      <c r="H16" s="516"/>
      <c r="I16" s="444"/>
      <c r="J16" s="9"/>
      <c r="K16" s="7"/>
    </row>
    <row r="17" spans="2:11" ht="18.75" customHeight="1" thickTop="1" thickBot="1">
      <c r="B17" s="16" t="s">
        <v>3199</v>
      </c>
      <c r="C17" s="9" t="s">
        <v>1216</v>
      </c>
      <c r="D17" s="10"/>
      <c r="E17" s="27" t="s">
        <v>11</v>
      </c>
      <c r="F17" s="14"/>
      <c r="G17" s="444"/>
      <c r="H17" s="516"/>
      <c r="I17" s="444"/>
      <c r="J17" s="9" t="s">
        <v>87</v>
      </c>
      <c r="K17" s="7">
        <f>'Прайс-лист'!N2310</f>
        <v>312.34250300000002</v>
      </c>
    </row>
    <row r="18" spans="2:11" ht="3.75" customHeight="1" thickTop="1" thickBot="1">
      <c r="B18" s="17"/>
      <c r="C18" s="9"/>
      <c r="D18" s="10"/>
      <c r="E18" s="15"/>
      <c r="F18" s="14"/>
      <c r="G18" s="444"/>
      <c r="H18" s="516"/>
      <c r="I18" s="444"/>
      <c r="J18" s="9"/>
      <c r="K18" s="7"/>
    </row>
    <row r="19" spans="2:11" ht="18.75" customHeight="1" thickTop="1" thickBot="1">
      <c r="B19" s="16" t="s">
        <v>3200</v>
      </c>
      <c r="C19" s="9" t="s">
        <v>1217</v>
      </c>
      <c r="D19" s="10"/>
      <c r="E19" s="28" t="s">
        <v>386</v>
      </c>
      <c r="F19" s="12"/>
      <c r="G19" s="444"/>
      <c r="H19" s="516"/>
      <c r="I19" s="444"/>
      <c r="J19" s="9" t="s">
        <v>87</v>
      </c>
      <c r="K19" s="7">
        <f>'Прайс-лист'!N2311</f>
        <v>106.31487810330229</v>
      </c>
    </row>
    <row r="20" spans="2:11" ht="3.75" customHeight="1" thickTop="1" thickBot="1">
      <c r="B20" s="17"/>
      <c r="C20" s="9"/>
      <c r="D20" s="10"/>
      <c r="E20" s="15"/>
      <c r="F20" s="14"/>
      <c r="G20" s="444"/>
      <c r="H20" s="516"/>
      <c r="I20" s="444"/>
      <c r="J20" s="9"/>
    </row>
    <row r="21" spans="2:11" ht="18.75" customHeight="1" thickTop="1" thickBot="1">
      <c r="B21" s="16" t="s">
        <v>3201</v>
      </c>
      <c r="C21" s="9" t="s">
        <v>1218</v>
      </c>
      <c r="D21" s="10"/>
      <c r="E21" s="242" t="s">
        <v>438</v>
      </c>
      <c r="F21" s="12"/>
      <c r="G21" s="444"/>
      <c r="H21" s="516"/>
      <c r="I21" s="444"/>
      <c r="J21" s="9" t="s">
        <v>87</v>
      </c>
      <c r="K21" s="7">
        <f>'Прайс-лист'!N2312</f>
        <v>97.802739170194741</v>
      </c>
    </row>
    <row r="22" spans="2:11" ht="3.75" customHeight="1" thickTop="1" thickBot="1">
      <c r="B22" s="17"/>
      <c r="C22" s="9"/>
      <c r="D22" s="10"/>
      <c r="E22" s="15"/>
      <c r="F22" s="14"/>
      <c r="G22" s="444"/>
      <c r="H22" s="516"/>
      <c r="I22" s="444"/>
      <c r="J22" s="9"/>
    </row>
    <row r="23" spans="2:11" ht="18.75" customHeight="1" thickTop="1" thickBot="1">
      <c r="B23" s="16" t="s">
        <v>3202</v>
      </c>
      <c r="C23" s="9" t="s">
        <v>1219</v>
      </c>
      <c r="D23" s="10"/>
      <c r="E23" s="258" t="s">
        <v>1105</v>
      </c>
      <c r="F23" s="12"/>
      <c r="G23" s="444"/>
      <c r="H23" s="516"/>
      <c r="I23" s="444"/>
      <c r="J23" s="390">
        <v>0.13</v>
      </c>
      <c r="K23" s="7">
        <f>'Прайс-лист'!N2313</f>
        <v>75.920119</v>
      </c>
    </row>
    <row r="24" spans="2:11" ht="7.5" customHeight="1" thickTop="1"/>
    <row r="25" spans="2:11" ht="37.5" customHeight="1">
      <c r="B25" s="478" t="s">
        <v>18</v>
      </c>
      <c r="C25" s="479"/>
      <c r="D25" s="479"/>
      <c r="E25" s="479"/>
      <c r="F25" s="479"/>
      <c r="G25" s="480"/>
    </row>
    <row r="26" spans="2:11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2:11" ht="18.75" customHeight="1">
      <c r="B27" s="437" t="s">
        <v>3930</v>
      </c>
      <c r="C27" s="437"/>
      <c r="D27" s="437"/>
      <c r="E27" s="437"/>
      <c r="F27" s="437"/>
      <c r="G27" s="437"/>
      <c r="H27" s="437"/>
      <c r="I27" s="437"/>
      <c r="J27" s="437"/>
      <c r="K27" s="437"/>
    </row>
    <row r="28" spans="2:11" ht="18.75" customHeight="1" thickBot="1">
      <c r="B28" s="437" t="s">
        <v>3931</v>
      </c>
      <c r="C28" s="437"/>
      <c r="D28" s="437"/>
      <c r="E28" s="437"/>
      <c r="F28" s="437"/>
      <c r="G28" s="437"/>
      <c r="H28" s="437"/>
      <c r="I28" s="437"/>
      <c r="J28" s="437"/>
      <c r="K28" s="437"/>
    </row>
    <row r="29" spans="2:11" ht="18.75" customHeight="1" thickTop="1" thickBot="1">
      <c r="B29" s="29"/>
      <c r="C29" s="29"/>
      <c r="D29" s="29"/>
      <c r="E29" s="11" t="s">
        <v>385</v>
      </c>
      <c r="F29" s="436" t="s">
        <v>38</v>
      </c>
      <c r="G29" s="437"/>
      <c r="H29" s="437"/>
      <c r="I29" s="437"/>
      <c r="J29" s="437"/>
      <c r="K29" s="437"/>
    </row>
    <row r="30" spans="2:11" ht="18.75" customHeight="1" thickTop="1" thickBot="1">
      <c r="E30" s="27" t="s">
        <v>11</v>
      </c>
      <c r="F30" s="436" t="s">
        <v>3668</v>
      </c>
      <c r="G30" s="437"/>
      <c r="H30" s="437"/>
      <c r="I30" s="437"/>
      <c r="J30" s="437"/>
      <c r="K30" s="437"/>
    </row>
    <row r="31" spans="2:11" ht="18.75" customHeight="1" thickTop="1" thickBot="1">
      <c r="E31" s="28" t="s">
        <v>386</v>
      </c>
      <c r="F31" s="436" t="s">
        <v>3669</v>
      </c>
      <c r="G31" s="437"/>
      <c r="H31" s="437"/>
      <c r="I31" s="437"/>
      <c r="J31" s="437"/>
      <c r="K31" s="437"/>
    </row>
    <row r="32" spans="2:11" ht="18.75" customHeight="1" thickTop="1" thickBot="1">
      <c r="E32" s="242" t="s">
        <v>438</v>
      </c>
      <c r="F32" s="436" t="s">
        <v>2581</v>
      </c>
      <c r="G32" s="437"/>
      <c r="H32" s="437"/>
      <c r="I32" s="437"/>
      <c r="J32" s="437"/>
      <c r="K32" s="437"/>
    </row>
    <row r="33" spans="5:11" ht="18.75" customHeight="1" thickTop="1" thickBot="1">
      <c r="E33" s="258" t="s">
        <v>1105</v>
      </c>
      <c r="F33" s="436" t="s">
        <v>3677</v>
      </c>
      <c r="G33" s="437"/>
      <c r="H33" s="437"/>
      <c r="I33" s="437"/>
      <c r="J33" s="437"/>
      <c r="K33" s="437"/>
    </row>
    <row r="34" spans="5:11" ht="18.75" customHeight="1" thickTop="1" thickBot="1">
      <c r="E34" s="15"/>
      <c r="F34" s="436"/>
      <c r="G34" s="437"/>
      <c r="H34" s="437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</sheetData>
  <mergeCells count="16">
    <mergeCell ref="B25:G25"/>
    <mergeCell ref="B2:K2"/>
    <mergeCell ref="G6:G12"/>
    <mergeCell ref="H6:H12"/>
    <mergeCell ref="I6:I12"/>
    <mergeCell ref="H15:H23"/>
    <mergeCell ref="G15:G23"/>
    <mergeCell ref="I15:I23"/>
    <mergeCell ref="F34:H34"/>
    <mergeCell ref="B27:K27"/>
    <mergeCell ref="B28:K28"/>
    <mergeCell ref="F29:K29"/>
    <mergeCell ref="F30:K30"/>
    <mergeCell ref="F31:K31"/>
    <mergeCell ref="F32:K32"/>
    <mergeCell ref="F33:K33"/>
  </mergeCells>
  <hyperlinks>
    <hyperlink ref="A4" location="'Прайс-лист'!R2309C2" display="ПРАЙС" xr:uid="{00000000-0004-0000-8B00-000000000000}"/>
    <hyperlink ref="A3" location="З!R9C4" display="З`ЄДНУВАЧІ" xr:uid="{00000000-0004-0000-8B00-000001000000}"/>
  </hyperlinks>
  <pageMargins left="0.7" right="0.7" top="0.75" bottom="0.75" header="0.3" footer="0.3"/>
  <pageSetup paperSize="9" scale="61" orientation="landscape" horizontalDpi="4294967293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9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3" t="s">
        <v>3506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3664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3204</v>
      </c>
      <c r="C6" s="9" t="s">
        <v>3203</v>
      </c>
      <c r="D6" s="10"/>
      <c r="E6" s="11" t="s">
        <v>385</v>
      </c>
      <c r="F6" s="12"/>
      <c r="G6" s="444">
        <v>51</v>
      </c>
      <c r="H6" s="444">
        <v>45</v>
      </c>
      <c r="I6" s="444">
        <v>2</v>
      </c>
      <c r="J6" s="444" t="s">
        <v>3932</v>
      </c>
      <c r="K6" s="9">
        <v>9.7000000000000003E-2</v>
      </c>
      <c r="L6" s="7">
        <f>'Прайс-лист'!N2324</f>
        <v>85.55168664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  <c r="L7" s="7"/>
    </row>
    <row r="8" spans="1:12" ht="18.75" customHeight="1" thickTop="1" thickBot="1">
      <c r="B8" s="16" t="s">
        <v>3205</v>
      </c>
      <c r="C8" s="9" t="s">
        <v>1223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'Прайс-лист'!N2325</f>
        <v>252.09828611685009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  <c r="L9" s="7"/>
    </row>
    <row r="10" spans="1:12" ht="18.75" customHeight="1" thickTop="1" thickBot="1">
      <c r="B10" s="16" t="s">
        <v>3206</v>
      </c>
      <c r="C10" s="9" t="s">
        <v>1224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'Прайс-лист'!N2326</f>
        <v>155.47682337002539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3207</v>
      </c>
      <c r="C12" s="9" t="s">
        <v>1225</v>
      </c>
      <c r="D12" s="10"/>
      <c r="E12" s="242" t="s">
        <v>438</v>
      </c>
      <c r="F12" s="12"/>
      <c r="G12" s="444"/>
      <c r="H12" s="444"/>
      <c r="I12" s="444"/>
      <c r="J12" s="444"/>
      <c r="K12" s="9" t="s">
        <v>87</v>
      </c>
      <c r="L12" s="7">
        <f>'Прайс-лист'!N2327</f>
        <v>191.43626743437761</v>
      </c>
    </row>
    <row r="13" spans="1:12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9"/>
    </row>
    <row r="14" spans="1:12" ht="18.75" customHeight="1" thickTop="1" thickBot="1">
      <c r="B14" s="16" t="s">
        <v>3208</v>
      </c>
      <c r="C14" s="9" t="s">
        <v>1226</v>
      </c>
      <c r="D14" s="10"/>
      <c r="E14" s="258" t="s">
        <v>1105</v>
      </c>
      <c r="F14" s="12"/>
      <c r="G14" s="444"/>
      <c r="H14" s="444"/>
      <c r="I14" s="444"/>
      <c r="J14" s="444"/>
      <c r="K14" s="9" t="s">
        <v>87</v>
      </c>
      <c r="L14" s="7">
        <f>'Прайс-лист'!N2328</f>
        <v>108.39948355630818</v>
      </c>
    </row>
    <row r="15" spans="1:12" ht="7.5" customHeight="1" thickTop="1"/>
    <row r="16" spans="1:12" ht="37.5" customHeight="1">
      <c r="B16" s="466" t="s">
        <v>18</v>
      </c>
      <c r="C16" s="467"/>
      <c r="D16" s="467"/>
      <c r="E16" s="467"/>
      <c r="F16" s="467"/>
      <c r="G16" s="468"/>
    </row>
    <row r="17" spans="2:12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2:12" ht="18.75" customHeight="1" thickBot="1">
      <c r="B18" s="437" t="s">
        <v>3933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</row>
    <row r="19" spans="2:12" ht="18.75" customHeight="1" thickTop="1" thickBot="1">
      <c r="B19" s="29"/>
      <c r="C19" s="29"/>
      <c r="D19" s="29"/>
      <c r="E19" s="11" t="s">
        <v>385</v>
      </c>
      <c r="F19" s="436" t="s">
        <v>38</v>
      </c>
      <c r="G19" s="437"/>
      <c r="H19" s="437"/>
      <c r="I19" s="437"/>
      <c r="J19" s="437"/>
      <c r="K19" s="437"/>
      <c r="L19" s="437"/>
    </row>
    <row r="20" spans="2:12" ht="18.75" customHeight="1" thickTop="1" thickBot="1">
      <c r="B20" s="29"/>
      <c r="C20" s="29"/>
      <c r="D20" s="29"/>
      <c r="E20" s="27" t="s">
        <v>11</v>
      </c>
      <c r="F20" s="436" t="s">
        <v>3668</v>
      </c>
      <c r="G20" s="437"/>
      <c r="H20" s="437"/>
      <c r="I20" s="437"/>
      <c r="J20" s="437"/>
      <c r="K20" s="437"/>
      <c r="L20" s="437"/>
    </row>
    <row r="21" spans="2:12" ht="18.75" customHeight="1" thickTop="1" thickBot="1">
      <c r="E21" s="28" t="s">
        <v>386</v>
      </c>
      <c r="F21" s="436" t="s">
        <v>3669</v>
      </c>
      <c r="G21" s="437"/>
      <c r="H21" s="437"/>
      <c r="I21" s="437"/>
      <c r="J21" s="437"/>
      <c r="K21" s="437"/>
      <c r="L21" s="437"/>
    </row>
    <row r="22" spans="2:12" ht="18.75" customHeight="1" thickTop="1" thickBot="1">
      <c r="E22" s="242" t="s">
        <v>438</v>
      </c>
      <c r="F22" s="436" t="s">
        <v>2581</v>
      </c>
      <c r="G22" s="437"/>
      <c r="H22" s="437"/>
      <c r="I22" s="437"/>
      <c r="J22" s="437"/>
      <c r="K22" s="437"/>
      <c r="L22" s="437"/>
    </row>
    <row r="23" spans="2:12" ht="18.75" customHeight="1" thickTop="1" thickBot="1">
      <c r="E23" s="258" t="s">
        <v>1105</v>
      </c>
      <c r="F23" s="436" t="s">
        <v>3677</v>
      </c>
      <c r="G23" s="437"/>
      <c r="H23" s="437"/>
      <c r="I23" s="437"/>
      <c r="J23" s="437"/>
      <c r="K23" s="437"/>
      <c r="L23" s="437"/>
    </row>
    <row r="24" spans="2:12" ht="18.75" customHeight="1" thickTop="1" thickBot="1">
      <c r="E24" s="15"/>
      <c r="F24" s="436"/>
      <c r="G24" s="437"/>
      <c r="H24" s="437"/>
    </row>
    <row r="25" spans="2:12" ht="18.75" customHeight="1" thickTop="1" thickBot="1">
      <c r="E25" s="15"/>
      <c r="F25" s="436"/>
      <c r="G25" s="437"/>
      <c r="H25" s="437"/>
    </row>
    <row r="26" spans="2:12" ht="18.7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B16:G16"/>
    <mergeCell ref="B2:L2"/>
    <mergeCell ref="G6:G14"/>
    <mergeCell ref="H6:H14"/>
    <mergeCell ref="I6:I14"/>
    <mergeCell ref="J6:J14"/>
    <mergeCell ref="F24:H24"/>
    <mergeCell ref="F25:H25"/>
    <mergeCell ref="B18:L18"/>
    <mergeCell ref="F19:L19"/>
    <mergeCell ref="F20:L20"/>
    <mergeCell ref="F21:L21"/>
    <mergeCell ref="F22:L22"/>
    <mergeCell ref="F23:L23"/>
  </mergeCells>
  <hyperlinks>
    <hyperlink ref="A4" location="'Прайс-лист'!R2326C2" display="ПРАЙС" xr:uid="{00000000-0004-0000-8C00-000000000000}"/>
    <hyperlink ref="A3" location="З!R12C2" display="З`ЄДНУВАЧІ" xr:uid="{00000000-0004-0000-8C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theme="5" tint="0.39997558519241921"/>
    <pageSetUpPr fitToPage="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3507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3934</v>
      </c>
      <c r="J4" s="5" t="s">
        <v>3935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3209</v>
      </c>
      <c r="C6" s="9" t="s">
        <v>1227</v>
      </c>
      <c r="D6" s="10"/>
      <c r="E6" s="27" t="s">
        <v>11</v>
      </c>
      <c r="F6" s="14"/>
      <c r="G6" s="444">
        <v>57</v>
      </c>
      <c r="H6" s="444">
        <v>20</v>
      </c>
      <c r="I6" s="9">
        <v>3</v>
      </c>
      <c r="J6" s="444">
        <v>2</v>
      </c>
      <c r="K6" s="444" t="s">
        <v>1774</v>
      </c>
      <c r="L6" s="9">
        <v>2.7E-2</v>
      </c>
      <c r="M6" s="7">
        <f>'Прайс-лист'!N2339</f>
        <v>160.02821194242168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9"/>
      <c r="J7" s="444"/>
      <c r="K7" s="444"/>
      <c r="L7" s="9"/>
    </row>
    <row r="8" spans="1:13" ht="18.75" customHeight="1" thickTop="1" thickBot="1">
      <c r="B8" s="16" t="s">
        <v>3210</v>
      </c>
      <c r="C8" s="9" t="s">
        <v>1228</v>
      </c>
      <c r="D8" s="10"/>
      <c r="E8" s="256" t="s">
        <v>889</v>
      </c>
      <c r="F8" s="12"/>
      <c r="G8" s="444"/>
      <c r="H8" s="444"/>
      <c r="I8" s="9">
        <v>4</v>
      </c>
      <c r="J8" s="444"/>
      <c r="K8" s="444"/>
      <c r="L8" s="9" t="s">
        <v>87</v>
      </c>
      <c r="M8" s="7">
        <f>'Прайс-лист'!N2340</f>
        <v>74.350927823878067</v>
      </c>
    </row>
    <row r="9" spans="1:13" ht="7.5" customHeight="1" thickTop="1"/>
    <row r="10" spans="1:13" ht="37.5" customHeight="1">
      <c r="B10" s="500" t="s">
        <v>18</v>
      </c>
      <c r="C10" s="501"/>
      <c r="D10" s="501"/>
      <c r="E10" s="501"/>
      <c r="F10" s="501"/>
      <c r="G10" s="502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 t="s">
        <v>3936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 thickBot="1">
      <c r="B13" s="437" t="s">
        <v>3937</v>
      </c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Top="1" thickBot="1">
      <c r="B14" s="29"/>
      <c r="C14" s="29"/>
      <c r="D14" s="29"/>
      <c r="E14" s="27" t="s">
        <v>11</v>
      </c>
      <c r="F14" s="436" t="s">
        <v>3668</v>
      </c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256" t="s">
        <v>889</v>
      </c>
      <c r="F15" s="436" t="s">
        <v>3938</v>
      </c>
      <c r="G15" s="437"/>
      <c r="H15" s="437"/>
      <c r="I15" s="437"/>
      <c r="J15" s="437"/>
      <c r="K15" s="437"/>
      <c r="L15" s="437"/>
      <c r="M15" s="437"/>
    </row>
    <row r="16" spans="1:13" ht="18.75" customHeight="1" thickTop="1" thickBot="1">
      <c r="E16" s="351"/>
      <c r="F16" s="436"/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1">
    <mergeCell ref="B2:M2"/>
    <mergeCell ref="F16:H16"/>
    <mergeCell ref="B10:G10"/>
    <mergeCell ref="B12:M12"/>
    <mergeCell ref="B13:M13"/>
    <mergeCell ref="K6:K8"/>
    <mergeCell ref="G6:G8"/>
    <mergeCell ref="H6:H8"/>
    <mergeCell ref="J6:J8"/>
    <mergeCell ref="F14:M14"/>
    <mergeCell ref="F15:M15"/>
  </mergeCells>
  <hyperlinks>
    <hyperlink ref="A4" location="'Прайс-лист'!R2339C2" display="ПРАЙС" xr:uid="{00000000-0004-0000-8D00-000000000000}"/>
    <hyperlink ref="A3" location="З!R12C3" display="З`ЄДНУВАЧІ" xr:uid="{00000000-0004-0000-8D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theme="5" tint="0.39997558519241921"/>
    <pageSetUpPr fitToPage="1"/>
  </sheetPr>
  <dimension ref="A1:P50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7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5" t="s">
        <v>3508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3614</v>
      </c>
      <c r="K4" s="5" t="s">
        <v>3615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3211</v>
      </c>
      <c r="C6" s="9" t="s">
        <v>3221</v>
      </c>
      <c r="D6" s="10"/>
      <c r="E6" s="11" t="s">
        <v>385</v>
      </c>
      <c r="F6" s="12"/>
      <c r="G6" s="444">
        <v>120</v>
      </c>
      <c r="H6" s="444">
        <v>50</v>
      </c>
      <c r="I6" s="444">
        <v>25</v>
      </c>
      <c r="J6" s="444">
        <v>10</v>
      </c>
      <c r="K6" s="444">
        <v>16</v>
      </c>
      <c r="L6" s="444" t="s">
        <v>3939</v>
      </c>
      <c r="M6" s="9">
        <v>0.13100000000000001</v>
      </c>
      <c r="N6" s="7">
        <f>'Прайс-лист'!N2351</f>
        <v>111.03478064479688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3212</v>
      </c>
      <c r="C8" s="9" t="s">
        <v>1232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'Прайс-лист'!N2352</f>
        <v>297.05627705334462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3213</v>
      </c>
      <c r="C10" s="9" t="s">
        <v>1233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'Прайс-лист'!N2353</f>
        <v>229.30659983065198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9"/>
    </row>
    <row r="12" spans="1:14" ht="18.75" customHeight="1" thickTop="1" thickBot="1">
      <c r="B12" s="16" t="s">
        <v>3214</v>
      </c>
      <c r="C12" s="9" t="s">
        <v>1234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444"/>
      <c r="M12" s="9" t="s">
        <v>87</v>
      </c>
      <c r="N12" s="7">
        <f>'Прайс-лист'!N2354</f>
        <v>292.05322396613042</v>
      </c>
    </row>
    <row r="13" spans="1:14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444"/>
      <c r="M13" s="9"/>
    </row>
    <row r="14" spans="1:14" ht="18.75" customHeight="1" thickTop="1" thickBot="1">
      <c r="B14" s="16" t="s">
        <v>3215</v>
      </c>
      <c r="C14" s="9" t="s">
        <v>1235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444"/>
      <c r="M14" s="9" t="s">
        <v>87</v>
      </c>
      <c r="N14" s="7">
        <f>'Прайс-лист'!N2355</f>
        <v>161.99121541066893</v>
      </c>
    </row>
    <row r="15" spans="1:14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</row>
    <row r="16" spans="1:14" ht="7.5" customHeight="1" thickBot="1"/>
    <row r="17" spans="2:14" ht="18.75" customHeight="1" thickTop="1" thickBot="1">
      <c r="B17" s="8" t="s">
        <v>3216</v>
      </c>
      <c r="C17" s="9" t="s">
        <v>3222</v>
      </c>
      <c r="D17" s="10"/>
      <c r="E17" s="11" t="s">
        <v>385</v>
      </c>
      <c r="F17" s="12"/>
      <c r="G17" s="444">
        <v>150</v>
      </c>
      <c r="H17" s="444">
        <v>50</v>
      </c>
      <c r="I17" s="444">
        <v>25</v>
      </c>
      <c r="J17" s="444">
        <v>17</v>
      </c>
      <c r="K17" s="444">
        <v>23</v>
      </c>
      <c r="L17" s="444" t="s">
        <v>3940</v>
      </c>
      <c r="M17" s="9" t="s">
        <v>87</v>
      </c>
      <c r="N17" s="7">
        <f>'Прайс-лист'!N2356</f>
        <v>134.17910432514819</v>
      </c>
    </row>
    <row r="18" spans="2:14" ht="3.75" customHeight="1" thickTop="1" thickBot="1">
      <c r="C18" s="9"/>
      <c r="D18" s="10"/>
      <c r="E18" s="13"/>
      <c r="F18" s="13"/>
      <c r="G18" s="444"/>
      <c r="H18" s="444"/>
      <c r="I18" s="444"/>
      <c r="J18" s="444"/>
      <c r="K18" s="444"/>
      <c r="L18" s="444"/>
      <c r="M18" s="9"/>
      <c r="N18" s="7"/>
    </row>
    <row r="19" spans="2:14" ht="18.75" customHeight="1" thickTop="1" thickBot="1">
      <c r="B19" s="16" t="s">
        <v>3217</v>
      </c>
      <c r="C19" s="9" t="s">
        <v>3223</v>
      </c>
      <c r="D19" s="10"/>
      <c r="E19" s="27" t="s">
        <v>11</v>
      </c>
      <c r="F19" s="14"/>
      <c r="G19" s="444"/>
      <c r="H19" s="444"/>
      <c r="I19" s="444"/>
      <c r="J19" s="444"/>
      <c r="K19" s="444"/>
      <c r="L19" s="444"/>
      <c r="M19" s="9" t="s">
        <v>87</v>
      </c>
      <c r="N19" s="7">
        <f>'Прайс-лист'!N2357</f>
        <v>340.83299156646905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444"/>
      <c r="M20" s="9"/>
      <c r="N20" s="7"/>
    </row>
    <row r="21" spans="2:14" ht="18.75" customHeight="1" thickTop="1" thickBot="1">
      <c r="B21" s="16" t="s">
        <v>3218</v>
      </c>
      <c r="C21" s="9" t="s">
        <v>3224</v>
      </c>
      <c r="D21" s="10"/>
      <c r="E21" s="28" t="s">
        <v>386</v>
      </c>
      <c r="F21" s="12"/>
      <c r="G21" s="444"/>
      <c r="H21" s="444"/>
      <c r="I21" s="444"/>
      <c r="J21" s="444"/>
      <c r="K21" s="444"/>
      <c r="L21" s="444"/>
      <c r="M21" s="9" t="s">
        <v>87</v>
      </c>
      <c r="N21" s="7">
        <f>'Прайс-лист'!N2358</f>
        <v>278.29482797629123</v>
      </c>
    </row>
    <row r="22" spans="2:14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444"/>
      <c r="L22" s="444"/>
      <c r="M22" s="9"/>
    </row>
    <row r="23" spans="2:14" ht="18.75" customHeight="1" thickTop="1" thickBot="1">
      <c r="B23" s="16" t="s">
        <v>3219</v>
      </c>
      <c r="C23" s="9" t="s">
        <v>3225</v>
      </c>
      <c r="D23" s="10"/>
      <c r="E23" s="242" t="s">
        <v>438</v>
      </c>
      <c r="F23" s="12"/>
      <c r="G23" s="444"/>
      <c r="H23" s="444"/>
      <c r="I23" s="444"/>
      <c r="J23" s="444"/>
      <c r="K23" s="444"/>
      <c r="L23" s="444"/>
      <c r="M23" s="9" t="s">
        <v>87</v>
      </c>
      <c r="N23" s="7">
        <f>'Прайс-лист'!N2359</f>
        <v>0</v>
      </c>
    </row>
    <row r="24" spans="2:14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444"/>
      <c r="L24" s="444"/>
      <c r="M24" s="9"/>
    </row>
    <row r="25" spans="2:14" ht="18.75" customHeight="1" thickTop="1" thickBot="1">
      <c r="B25" s="16" t="s">
        <v>3220</v>
      </c>
      <c r="C25" s="9" t="s">
        <v>3226</v>
      </c>
      <c r="D25" s="10"/>
      <c r="E25" s="258" t="s">
        <v>1105</v>
      </c>
      <c r="F25" s="12"/>
      <c r="G25" s="444"/>
      <c r="H25" s="444"/>
      <c r="I25" s="444"/>
      <c r="J25" s="444"/>
      <c r="K25" s="444"/>
      <c r="L25" s="444"/>
      <c r="M25" s="9" t="s">
        <v>87</v>
      </c>
      <c r="N25" s="7">
        <f>'Прайс-лист'!N2360</f>
        <v>0</v>
      </c>
    </row>
    <row r="26" spans="2:14" ht="7.5" customHeight="1" thickTop="1">
      <c r="I26" s="175"/>
    </row>
    <row r="27" spans="2:14" ht="37.5" customHeight="1">
      <c r="B27" s="478" t="s">
        <v>18</v>
      </c>
      <c r="C27" s="479"/>
      <c r="D27" s="479"/>
      <c r="E27" s="479"/>
      <c r="F27" s="479"/>
      <c r="G27" s="480"/>
    </row>
    <row r="28" spans="2:14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2:14" ht="18.75" customHeight="1">
      <c r="B29" s="437" t="s">
        <v>3941</v>
      </c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Bot="1">
      <c r="B30" s="437" t="s">
        <v>3942</v>
      </c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</row>
    <row r="31" spans="2:14" ht="18.75" customHeight="1" thickTop="1" thickBot="1">
      <c r="B31" s="29"/>
      <c r="C31" s="29"/>
      <c r="D31" s="29"/>
      <c r="E31" s="11" t="s">
        <v>385</v>
      </c>
      <c r="F31" s="436" t="s">
        <v>38</v>
      </c>
      <c r="G31" s="437"/>
      <c r="H31" s="437"/>
      <c r="I31" s="437"/>
      <c r="J31" s="437"/>
      <c r="K31" s="437"/>
      <c r="L31" s="437"/>
      <c r="M31" s="437"/>
      <c r="N31" s="437"/>
    </row>
    <row r="32" spans="2:14" ht="18.75" customHeight="1" thickTop="1" thickBot="1">
      <c r="E32" s="27" t="s">
        <v>11</v>
      </c>
      <c r="F32" s="436" t="s">
        <v>3943</v>
      </c>
      <c r="G32" s="437"/>
      <c r="H32" s="437"/>
      <c r="I32" s="437"/>
      <c r="J32" s="437"/>
      <c r="K32" s="437"/>
      <c r="L32" s="437"/>
      <c r="M32" s="437"/>
      <c r="N32" s="437"/>
    </row>
    <row r="33" spans="5:14" ht="18.75" customHeight="1" thickTop="1" thickBot="1">
      <c r="E33" s="28" t="s">
        <v>386</v>
      </c>
      <c r="F33" s="436" t="s">
        <v>3944</v>
      </c>
      <c r="G33" s="437"/>
      <c r="H33" s="437"/>
      <c r="I33" s="437"/>
      <c r="J33" s="437"/>
      <c r="K33" s="437"/>
      <c r="L33" s="437"/>
      <c r="M33" s="437"/>
      <c r="N33" s="437"/>
    </row>
    <row r="34" spans="5:14" ht="18.75" customHeight="1" thickTop="1" thickBot="1">
      <c r="E34" s="242" t="s">
        <v>438</v>
      </c>
      <c r="F34" s="436" t="s">
        <v>2581</v>
      </c>
      <c r="G34" s="437"/>
      <c r="H34" s="437"/>
      <c r="I34" s="437"/>
      <c r="J34" s="437"/>
      <c r="K34" s="437"/>
      <c r="L34" s="437"/>
      <c r="M34" s="437"/>
      <c r="N34" s="437"/>
    </row>
    <row r="35" spans="5:14" ht="18.75" customHeight="1" thickTop="1" thickBot="1">
      <c r="E35" s="258" t="s">
        <v>1105</v>
      </c>
      <c r="F35" s="436" t="s">
        <v>3677</v>
      </c>
      <c r="G35" s="437"/>
      <c r="H35" s="437"/>
      <c r="I35" s="437"/>
      <c r="J35" s="437"/>
      <c r="K35" s="437"/>
      <c r="L35" s="437"/>
      <c r="M35" s="437"/>
      <c r="N35" s="437"/>
    </row>
    <row r="36" spans="5:14" ht="18.75" customHeight="1" thickTop="1" thickBot="1">
      <c r="E36" s="15"/>
      <c r="F36" s="436"/>
      <c r="G36" s="437"/>
      <c r="H36" s="437"/>
    </row>
    <row r="37" spans="5:14" ht="18.75" customHeight="1" thickTop="1"/>
    <row r="38" spans="5:14" ht="18.75" customHeight="1"/>
    <row r="39" spans="5:14" ht="18.75" customHeight="1"/>
    <row r="40" spans="5:14" ht="18.75" customHeight="1"/>
    <row r="41" spans="5:14" ht="18.75" customHeight="1"/>
    <row r="42" spans="5:14" ht="18.75" customHeight="1"/>
    <row r="43" spans="5:14" ht="18.75" customHeight="1"/>
    <row r="44" spans="5:14" ht="18.75" customHeight="1"/>
    <row r="45" spans="5:14" ht="18.75" customHeight="1"/>
    <row r="46" spans="5:14" ht="18.75" customHeight="1"/>
    <row r="47" spans="5:14" ht="18.75" customHeight="1"/>
    <row r="48" spans="5:14" ht="18.75" customHeight="1"/>
    <row r="49" ht="18.75" customHeight="1"/>
    <row r="50" ht="18.75" customHeight="1"/>
  </sheetData>
  <mergeCells count="22">
    <mergeCell ref="B2:N2"/>
    <mergeCell ref="G6:G14"/>
    <mergeCell ref="G17:G25"/>
    <mergeCell ref="H6:H14"/>
    <mergeCell ref="I6:I14"/>
    <mergeCell ref="J6:J14"/>
    <mergeCell ref="L6:L14"/>
    <mergeCell ref="L17:L25"/>
    <mergeCell ref="K6:K14"/>
    <mergeCell ref="H17:H25"/>
    <mergeCell ref="I17:I25"/>
    <mergeCell ref="J17:J25"/>
    <mergeCell ref="K17:K25"/>
    <mergeCell ref="B27:G27"/>
    <mergeCell ref="F36:H36"/>
    <mergeCell ref="B29:N29"/>
    <mergeCell ref="B30:N30"/>
    <mergeCell ref="F34:N34"/>
    <mergeCell ref="F35:N35"/>
    <mergeCell ref="F31:N31"/>
    <mergeCell ref="F32:N32"/>
    <mergeCell ref="F33:N33"/>
  </mergeCells>
  <hyperlinks>
    <hyperlink ref="A4" location="'Прайс-лист'!R2355C2" display="ПРАЙС" xr:uid="{00000000-0004-0000-8E00-000000000000}"/>
    <hyperlink ref="A3" location="З!R12C4" display="З`ЄДНУВАЧІ" xr:uid="{00000000-0004-0000-8E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theme="5" tint="0.39997558519241921"/>
    <pageSetUpPr fitToPage="1"/>
  </sheetPr>
  <dimension ref="A1:N42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7" t="s">
        <v>3510</v>
      </c>
      <c r="C2" s="458"/>
      <c r="D2" s="458"/>
      <c r="E2" s="458"/>
      <c r="F2" s="458"/>
      <c r="G2" s="458"/>
      <c r="H2" s="458"/>
      <c r="I2" s="458"/>
      <c r="J2" s="458"/>
      <c r="K2" s="458"/>
      <c r="L2" s="459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3664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3227</v>
      </c>
      <c r="C6" s="9" t="s">
        <v>3233</v>
      </c>
      <c r="D6" s="10"/>
      <c r="E6" s="11" t="s">
        <v>385</v>
      </c>
      <c r="F6" s="12"/>
      <c r="G6" s="444">
        <v>57</v>
      </c>
      <c r="H6" s="444">
        <v>20</v>
      </c>
      <c r="I6" s="444">
        <v>2</v>
      </c>
      <c r="J6" s="444" t="s">
        <v>3945</v>
      </c>
      <c r="K6" s="390">
        <v>0.11</v>
      </c>
      <c r="L6" s="7">
        <f>'Прайс-лист'!N2371</f>
        <v>83.705247360000001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  <c r="L7" s="7"/>
    </row>
    <row r="8" spans="1:12" ht="18.75" customHeight="1" thickTop="1" thickBot="1">
      <c r="B8" s="16" t="s">
        <v>3228</v>
      </c>
      <c r="C8" s="9" t="s">
        <v>1243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'Прайс-лист'!N2372</f>
        <v>234.86554770533445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  <c r="L9" s="7"/>
    </row>
    <row r="10" spans="1:12" ht="18.75" customHeight="1" thickTop="1" thickBot="1">
      <c r="B10" s="16" t="s">
        <v>3229</v>
      </c>
      <c r="C10" s="9" t="s">
        <v>1244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'Прайс-лист'!N2373</f>
        <v>171.45879850973751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3230</v>
      </c>
      <c r="C12" s="9" t="s">
        <v>1245</v>
      </c>
      <c r="D12" s="10"/>
      <c r="E12" s="242" t="s">
        <v>438</v>
      </c>
      <c r="F12" s="12"/>
      <c r="G12" s="444"/>
      <c r="H12" s="444"/>
      <c r="I12" s="444"/>
      <c r="J12" s="444"/>
      <c r="K12" s="9" t="s">
        <v>87</v>
      </c>
      <c r="L12" s="7">
        <f>'Прайс-лист'!N2374</f>
        <v>200.12212348856897</v>
      </c>
    </row>
    <row r="13" spans="1:12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9"/>
    </row>
    <row r="14" spans="1:12" ht="18.75" customHeight="1" thickTop="1" thickBot="1">
      <c r="B14" s="16" t="s">
        <v>3231</v>
      </c>
      <c r="C14" s="9" t="s">
        <v>1246</v>
      </c>
      <c r="D14" s="10"/>
      <c r="E14" s="258" t="s">
        <v>1105</v>
      </c>
      <c r="F14" s="12"/>
      <c r="G14" s="444"/>
      <c r="H14" s="444"/>
      <c r="I14" s="444"/>
      <c r="J14" s="444"/>
      <c r="K14" s="9" t="s">
        <v>87</v>
      </c>
      <c r="L14" s="7">
        <f>'Прайс-лист'!N2375</f>
        <v>110.46671729720573</v>
      </c>
    </row>
    <row r="15" spans="1:12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9"/>
    </row>
    <row r="16" spans="1:12" ht="18.75" customHeight="1" thickTop="1" thickBot="1">
      <c r="B16" s="16" t="s">
        <v>3232</v>
      </c>
      <c r="C16" s="9" t="s">
        <v>1247</v>
      </c>
      <c r="D16" s="10"/>
      <c r="E16" s="271" t="s">
        <v>1188</v>
      </c>
      <c r="F16" s="12"/>
      <c r="G16" s="444"/>
      <c r="H16" s="444"/>
      <c r="I16" s="444"/>
      <c r="J16" s="444"/>
      <c r="K16" s="9" t="s">
        <v>87</v>
      </c>
      <c r="L16" s="7">
        <f>'Прайс-лист'!N2376</f>
        <v>0</v>
      </c>
    </row>
    <row r="17" spans="2:13" ht="7.5" customHeight="1" thickTop="1"/>
    <row r="18" spans="2:13" ht="37.5" customHeight="1">
      <c r="B18" s="460" t="s">
        <v>18</v>
      </c>
      <c r="C18" s="461"/>
      <c r="D18" s="461"/>
      <c r="E18" s="461"/>
      <c r="F18" s="461"/>
      <c r="G18" s="462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3" ht="18.75" customHeight="1" thickBot="1">
      <c r="B20" s="437" t="s">
        <v>3941</v>
      </c>
      <c r="C20" s="437"/>
      <c r="D20" s="437"/>
      <c r="E20" s="437"/>
      <c r="F20" s="437"/>
      <c r="G20" s="437"/>
      <c r="H20" s="437"/>
      <c r="I20" s="437"/>
      <c r="J20" s="437"/>
      <c r="K20" s="437"/>
      <c r="L20" s="437"/>
    </row>
    <row r="21" spans="2:13" ht="18.75" customHeight="1" thickTop="1" thickBot="1">
      <c r="B21" s="29"/>
      <c r="C21" s="29"/>
      <c r="D21" s="29"/>
      <c r="E21" s="11" t="s">
        <v>385</v>
      </c>
      <c r="F21" s="436" t="s">
        <v>38</v>
      </c>
      <c r="G21" s="437"/>
      <c r="H21" s="437"/>
      <c r="I21" s="437"/>
      <c r="J21" s="437"/>
      <c r="K21" s="437"/>
      <c r="L21" s="437"/>
    </row>
    <row r="22" spans="2:13" ht="18.75" customHeight="1" thickTop="1" thickBot="1">
      <c r="B22" s="29"/>
      <c r="C22" s="29"/>
      <c r="D22" s="29"/>
      <c r="E22" s="27" t="s">
        <v>11</v>
      </c>
      <c r="F22" s="436" t="s">
        <v>3668</v>
      </c>
      <c r="G22" s="437"/>
      <c r="H22" s="437"/>
      <c r="I22" s="437"/>
      <c r="J22" s="437"/>
      <c r="K22" s="437"/>
      <c r="L22" s="437"/>
    </row>
    <row r="23" spans="2:13" ht="18.75" customHeight="1" thickTop="1" thickBot="1">
      <c r="E23" s="28" t="s">
        <v>386</v>
      </c>
      <c r="F23" s="436" t="s">
        <v>3669</v>
      </c>
      <c r="G23" s="437"/>
      <c r="H23" s="437"/>
      <c r="I23" s="437"/>
      <c r="J23" s="437"/>
      <c r="K23" s="437"/>
      <c r="L23" s="437"/>
    </row>
    <row r="24" spans="2:13" ht="18.75" customHeight="1" thickTop="1" thickBot="1">
      <c r="E24" s="242" t="s">
        <v>438</v>
      </c>
      <c r="F24" s="436" t="s">
        <v>2581</v>
      </c>
      <c r="G24" s="437"/>
      <c r="H24" s="437"/>
      <c r="I24" s="437"/>
      <c r="J24" s="437"/>
      <c r="K24" s="437"/>
      <c r="L24" s="437"/>
    </row>
    <row r="25" spans="2:13" ht="18.75" customHeight="1" thickTop="1" thickBot="1">
      <c r="E25" s="258" t="s">
        <v>1105</v>
      </c>
      <c r="F25" s="436" t="s">
        <v>3677</v>
      </c>
      <c r="G25" s="437"/>
      <c r="H25" s="437"/>
      <c r="I25" s="437"/>
      <c r="J25" s="437"/>
      <c r="K25" s="437"/>
      <c r="L25" s="437"/>
    </row>
    <row r="26" spans="2:13" ht="18.75" customHeight="1" thickTop="1" thickBot="1">
      <c r="E26" s="271" t="s">
        <v>1188</v>
      </c>
      <c r="F26" s="436" t="s">
        <v>3946</v>
      </c>
      <c r="G26" s="437"/>
      <c r="H26" s="437"/>
      <c r="I26" s="437"/>
      <c r="J26" s="437"/>
      <c r="K26" s="437"/>
      <c r="L26" s="437"/>
      <c r="M26" s="437"/>
    </row>
    <row r="27" spans="2:13" ht="18.75" customHeight="1" thickTop="1" thickBot="1">
      <c r="E27" s="15"/>
      <c r="F27" s="436"/>
      <c r="G27" s="437"/>
      <c r="H27" s="437"/>
    </row>
    <row r="28" spans="2:13" ht="18.75" customHeight="1" thickTop="1" thickBot="1">
      <c r="E28" s="351"/>
      <c r="F28" s="436"/>
      <c r="G28" s="437"/>
      <c r="H28" s="437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5">
    <mergeCell ref="B18:G18"/>
    <mergeCell ref="B2:L2"/>
    <mergeCell ref="G6:G16"/>
    <mergeCell ref="H6:H16"/>
    <mergeCell ref="I6:I16"/>
    <mergeCell ref="J6:J16"/>
    <mergeCell ref="F27:H27"/>
    <mergeCell ref="F28:H28"/>
    <mergeCell ref="B20:L20"/>
    <mergeCell ref="F21:L21"/>
    <mergeCell ref="F22:L22"/>
    <mergeCell ref="F23:L23"/>
    <mergeCell ref="F24:L24"/>
    <mergeCell ref="F25:L25"/>
    <mergeCell ref="F26:M26"/>
  </mergeCells>
  <hyperlinks>
    <hyperlink ref="A4" location="'Прайс-лист'!R2373C2" display="ПРАЙС" xr:uid="{00000000-0004-0000-8F00-000000000000}"/>
    <hyperlink ref="A3" location="З!R15C2" display="З`ЄДНУВАЧІ" xr:uid="{00000000-0004-0000-8F00-000001000000}"/>
  </hyperlinks>
  <pageMargins left="0.7" right="0.7" top="0.75" bottom="0.75" header="0.3" footer="0.3"/>
  <pageSetup paperSize="9" scale="54" orientation="landscape" horizontalDpi="4294967293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theme="5" tint="0.39997558519241921"/>
    <pageSetUpPr fitToPage="1"/>
  </sheetPr>
  <dimension ref="A1:P82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3511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3563</v>
      </c>
      <c r="J4" s="5" t="s">
        <v>3664</v>
      </c>
      <c r="K4" s="5" t="s">
        <v>3661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3966</v>
      </c>
      <c r="C6" s="9" t="s">
        <v>3234</v>
      </c>
      <c r="D6" s="10"/>
      <c r="E6" s="11" t="s">
        <v>385</v>
      </c>
      <c r="F6" s="12"/>
      <c r="G6" s="444">
        <v>57</v>
      </c>
      <c r="H6" s="444">
        <v>40</v>
      </c>
      <c r="I6" s="444">
        <v>32</v>
      </c>
      <c r="J6" s="444">
        <v>2</v>
      </c>
      <c r="K6" s="516" t="s">
        <v>3631</v>
      </c>
      <c r="L6" s="444" t="s">
        <v>3606</v>
      </c>
      <c r="M6" s="9">
        <v>0.109</v>
      </c>
      <c r="N6" s="7">
        <f>'Прайс-лист'!N2387</f>
        <v>67.697562086367469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6"/>
      <c r="L7" s="444"/>
      <c r="M7" s="9"/>
    </row>
    <row r="8" spans="1:14" ht="18.75" customHeight="1" thickTop="1" thickBot="1">
      <c r="B8" s="16" t="s">
        <v>3967</v>
      </c>
      <c r="C8" s="9" t="s">
        <v>1366</v>
      </c>
      <c r="D8" s="10"/>
      <c r="E8" s="27" t="s">
        <v>11</v>
      </c>
      <c r="F8" s="14"/>
      <c r="G8" s="444"/>
      <c r="H8" s="444"/>
      <c r="I8" s="444"/>
      <c r="J8" s="444"/>
      <c r="K8" s="516"/>
      <c r="L8" s="444"/>
      <c r="M8" s="9" t="s">
        <v>87</v>
      </c>
      <c r="N8" s="7">
        <f>'Прайс-лист'!N2388</f>
        <v>300.96491227773072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6"/>
      <c r="L9" s="444"/>
      <c r="M9" s="9"/>
    </row>
    <row r="10" spans="1:14" ht="18.75" customHeight="1" thickTop="1" thickBot="1">
      <c r="B10" s="16" t="s">
        <v>3968</v>
      </c>
      <c r="C10" s="9" t="s">
        <v>1367</v>
      </c>
      <c r="D10" s="10"/>
      <c r="E10" s="28" t="s">
        <v>386</v>
      </c>
      <c r="F10" s="12"/>
      <c r="G10" s="444"/>
      <c r="H10" s="444"/>
      <c r="I10" s="444"/>
      <c r="J10" s="444"/>
      <c r="K10" s="516"/>
      <c r="L10" s="444"/>
      <c r="M10" s="9" t="s">
        <v>87</v>
      </c>
      <c r="N10" s="7">
        <f>'Прайс-лист'!N2389</f>
        <v>173.36968684165959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516"/>
      <c r="L11" s="444"/>
      <c r="M11" s="9"/>
    </row>
    <row r="12" spans="1:14" ht="18.75" customHeight="1" thickTop="1" thickBot="1">
      <c r="B12" s="16" t="s">
        <v>3969</v>
      </c>
      <c r="C12" s="9" t="s">
        <v>1368</v>
      </c>
      <c r="D12" s="10"/>
      <c r="E12" s="242" t="s">
        <v>438</v>
      </c>
      <c r="F12" s="12"/>
      <c r="G12" s="444"/>
      <c r="H12" s="444"/>
      <c r="I12" s="444"/>
      <c r="J12" s="444"/>
      <c r="K12" s="516"/>
      <c r="L12" s="444"/>
      <c r="M12" s="9" t="s">
        <v>87</v>
      </c>
      <c r="N12" s="7">
        <f>'Прайс-лист'!N2390</f>
        <v>195.95291258255716</v>
      </c>
    </row>
    <row r="13" spans="1:14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516"/>
      <c r="L13" s="444"/>
      <c r="M13" s="9"/>
    </row>
    <row r="14" spans="1:14" ht="18.75" customHeight="1" thickTop="1" thickBot="1">
      <c r="B14" s="16" t="s">
        <v>3970</v>
      </c>
      <c r="C14" s="9" t="s">
        <v>1369</v>
      </c>
      <c r="D14" s="10"/>
      <c r="E14" s="258" t="s">
        <v>1105</v>
      </c>
      <c r="F14" s="12"/>
      <c r="G14" s="444"/>
      <c r="H14" s="444"/>
      <c r="I14" s="444"/>
      <c r="J14" s="444"/>
      <c r="K14" s="516"/>
      <c r="L14" s="444"/>
      <c r="M14" s="9" t="s">
        <v>87</v>
      </c>
      <c r="N14" s="7">
        <f>'Прайс-лист'!N2391</f>
        <v>88.005093541066884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3971</v>
      </c>
      <c r="C17" s="9" t="s">
        <v>3235</v>
      </c>
      <c r="D17" s="10"/>
      <c r="E17" s="11" t="s">
        <v>385</v>
      </c>
      <c r="F17" s="12"/>
      <c r="G17" s="444">
        <v>70</v>
      </c>
      <c r="H17" s="444">
        <v>40</v>
      </c>
      <c r="I17" s="444">
        <v>42</v>
      </c>
      <c r="J17" s="444">
        <v>2</v>
      </c>
      <c r="K17" s="516" t="s">
        <v>3631</v>
      </c>
      <c r="L17" s="444" t="s">
        <v>3606</v>
      </c>
      <c r="M17" s="9">
        <v>0.114</v>
      </c>
      <c r="N17" s="7">
        <f>'Прайс-лист'!N2392</f>
        <v>83.454406865789693</v>
      </c>
    </row>
    <row r="18" spans="2:14" ht="3.75" customHeight="1" thickTop="1" thickBot="1">
      <c r="C18" s="9"/>
      <c r="D18" s="10"/>
      <c r="E18" s="13"/>
      <c r="F18" s="13"/>
      <c r="G18" s="444"/>
      <c r="H18" s="444"/>
      <c r="I18" s="444"/>
      <c r="J18" s="444"/>
      <c r="K18" s="516"/>
      <c r="L18" s="444"/>
      <c r="M18" s="9"/>
      <c r="N18" s="7"/>
    </row>
    <row r="19" spans="2:14" ht="18.75" customHeight="1" thickTop="1" thickBot="1">
      <c r="B19" s="16" t="s">
        <v>3972</v>
      </c>
      <c r="C19" s="9" t="s">
        <v>1371</v>
      </c>
      <c r="D19" s="10"/>
      <c r="E19" s="27" t="s">
        <v>11</v>
      </c>
      <c r="F19" s="14"/>
      <c r="G19" s="444"/>
      <c r="H19" s="444"/>
      <c r="I19" s="444"/>
      <c r="J19" s="444"/>
      <c r="K19" s="516"/>
      <c r="L19" s="444"/>
      <c r="M19" s="9" t="s">
        <v>87</v>
      </c>
      <c r="N19" s="7">
        <f>'Прайс-лист'!N2393</f>
        <v>478.06951722269258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516"/>
      <c r="L20" s="444"/>
      <c r="M20" s="9"/>
      <c r="N20" s="7"/>
    </row>
    <row r="21" spans="2:14" ht="18.75" customHeight="1" thickTop="1" thickBot="1">
      <c r="B21" s="16" t="s">
        <v>3973</v>
      </c>
      <c r="C21" s="9" t="s">
        <v>1372</v>
      </c>
      <c r="D21" s="10"/>
      <c r="E21" s="28" t="s">
        <v>386</v>
      </c>
      <c r="F21" s="12"/>
      <c r="G21" s="444"/>
      <c r="H21" s="444"/>
      <c r="I21" s="444"/>
      <c r="J21" s="444"/>
      <c r="K21" s="516"/>
      <c r="L21" s="444"/>
      <c r="M21" s="9" t="s">
        <v>87</v>
      </c>
      <c r="N21" s="7">
        <f>'Прайс-лист'!N2394</f>
        <v>238.80892635393732</v>
      </c>
    </row>
    <row r="22" spans="2:14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516"/>
      <c r="L22" s="444"/>
      <c r="M22" s="9"/>
    </row>
    <row r="23" spans="2:14" ht="18.75" customHeight="1" thickTop="1" thickBot="1">
      <c r="B23" s="16" t="s">
        <v>3974</v>
      </c>
      <c r="C23" s="9" t="s">
        <v>1373</v>
      </c>
      <c r="D23" s="10"/>
      <c r="E23" s="242" t="s">
        <v>438</v>
      </c>
      <c r="F23" s="12"/>
      <c r="G23" s="444"/>
      <c r="H23" s="444"/>
      <c r="I23" s="444"/>
      <c r="J23" s="444"/>
      <c r="K23" s="516"/>
      <c r="L23" s="444"/>
      <c r="M23" s="9" t="s">
        <v>87</v>
      </c>
      <c r="N23" s="7">
        <f>'Прайс-лист'!N2395</f>
        <v>252.23725981371715</v>
      </c>
    </row>
    <row r="24" spans="2:14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516"/>
      <c r="L24" s="444"/>
      <c r="M24" s="9"/>
    </row>
    <row r="25" spans="2:14" ht="18.75" customHeight="1" thickTop="1" thickBot="1">
      <c r="B25" s="16" t="s">
        <v>3975</v>
      </c>
      <c r="C25" s="9" t="s">
        <v>1374</v>
      </c>
      <c r="D25" s="10"/>
      <c r="E25" s="258" t="s">
        <v>1105</v>
      </c>
      <c r="F25" s="12"/>
      <c r="G25" s="444"/>
      <c r="H25" s="444"/>
      <c r="I25" s="444"/>
      <c r="J25" s="444"/>
      <c r="K25" s="516"/>
      <c r="L25" s="444"/>
      <c r="M25" s="9" t="s">
        <v>87</v>
      </c>
      <c r="N25" s="7">
        <f>'Прайс-лист'!N2396</f>
        <v>154.64298118882303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3976</v>
      </c>
      <c r="C28" s="9" t="s">
        <v>3236</v>
      </c>
      <c r="D28" s="10"/>
      <c r="E28" s="11" t="s">
        <v>385</v>
      </c>
      <c r="F28" s="12"/>
      <c r="G28" s="444">
        <v>57</v>
      </c>
      <c r="H28" s="444">
        <v>40</v>
      </c>
      <c r="I28" s="444">
        <v>32</v>
      </c>
      <c r="J28" s="444">
        <v>2</v>
      </c>
      <c r="K28" s="516" t="s">
        <v>3632</v>
      </c>
      <c r="L28" s="444" t="s">
        <v>3949</v>
      </c>
      <c r="M28" s="9">
        <v>0.14099999999999999</v>
      </c>
      <c r="N28" s="7">
        <f>'Прайс-лист'!N2397</f>
        <v>90.506620084674012</v>
      </c>
    </row>
    <row r="29" spans="2:14" ht="3.75" customHeight="1" thickTop="1" thickBot="1">
      <c r="C29" s="9"/>
      <c r="D29" s="10"/>
      <c r="E29" s="13"/>
      <c r="F29" s="13"/>
      <c r="G29" s="444"/>
      <c r="H29" s="444"/>
      <c r="I29" s="444"/>
      <c r="J29" s="444"/>
      <c r="K29" s="516"/>
      <c r="L29" s="444"/>
      <c r="M29" s="9"/>
      <c r="N29" s="7"/>
    </row>
    <row r="30" spans="2:14" ht="18.75" customHeight="1" thickTop="1" thickBot="1">
      <c r="B30" s="16" t="s">
        <v>3977</v>
      </c>
      <c r="C30" s="9" t="s">
        <v>1376</v>
      </c>
      <c r="D30" s="10"/>
      <c r="E30" s="27" t="s">
        <v>11</v>
      </c>
      <c r="F30" s="14"/>
      <c r="G30" s="444"/>
      <c r="H30" s="444"/>
      <c r="I30" s="444"/>
      <c r="J30" s="444"/>
      <c r="K30" s="516"/>
      <c r="L30" s="444"/>
      <c r="M30" s="9" t="s">
        <v>87</v>
      </c>
      <c r="N30" s="7">
        <f>'Прайс-лист'!N2398</f>
        <v>415.53135363251471</v>
      </c>
    </row>
    <row r="31" spans="2:14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444"/>
      <c r="K31" s="516"/>
      <c r="L31" s="444"/>
      <c r="M31" s="9"/>
      <c r="N31" s="7"/>
    </row>
    <row r="32" spans="2:14" ht="18.75" customHeight="1" thickTop="1" thickBot="1">
      <c r="B32" s="16" t="s">
        <v>3978</v>
      </c>
      <c r="C32" s="9" t="s">
        <v>1377</v>
      </c>
      <c r="D32" s="10"/>
      <c r="E32" s="28" t="s">
        <v>386</v>
      </c>
      <c r="F32" s="12"/>
      <c r="G32" s="444"/>
      <c r="H32" s="444"/>
      <c r="I32" s="444"/>
      <c r="J32" s="444"/>
      <c r="K32" s="516"/>
      <c r="L32" s="444"/>
      <c r="M32" s="9" t="s">
        <v>87</v>
      </c>
      <c r="N32" s="7">
        <f>'Прайс-лист'!N2399</f>
        <v>227.91686286198134</v>
      </c>
    </row>
    <row r="33" spans="2:14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444"/>
      <c r="K33" s="516"/>
      <c r="L33" s="444"/>
      <c r="M33" s="9"/>
    </row>
    <row r="34" spans="2:14" ht="18.75" customHeight="1" thickTop="1" thickBot="1">
      <c r="B34" s="16" t="s">
        <v>3979</v>
      </c>
      <c r="C34" s="9" t="s">
        <v>1378</v>
      </c>
      <c r="D34" s="10"/>
      <c r="E34" s="242" t="s">
        <v>438</v>
      </c>
      <c r="F34" s="12"/>
      <c r="G34" s="444"/>
      <c r="H34" s="444"/>
      <c r="I34" s="444"/>
      <c r="J34" s="444"/>
      <c r="K34" s="516"/>
      <c r="L34" s="444"/>
      <c r="M34" s="9" t="s">
        <v>87</v>
      </c>
      <c r="N34" s="7">
        <f>'Прайс-лист'!N2400</f>
        <v>277.59995949195599</v>
      </c>
    </row>
    <row r="35" spans="2:14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516"/>
      <c r="L35" s="444"/>
      <c r="M35" s="9"/>
    </row>
    <row r="36" spans="2:14" ht="18.75" customHeight="1" thickTop="1" thickBot="1">
      <c r="B36" s="16" t="s">
        <v>3980</v>
      </c>
      <c r="C36" s="9" t="s">
        <v>1379</v>
      </c>
      <c r="D36" s="10"/>
      <c r="E36" s="258" t="s">
        <v>1105</v>
      </c>
      <c r="F36" s="12"/>
      <c r="G36" s="444"/>
      <c r="H36" s="444"/>
      <c r="I36" s="444"/>
      <c r="J36" s="444"/>
      <c r="K36" s="516"/>
      <c r="L36" s="444"/>
      <c r="M36" s="9" t="s">
        <v>87</v>
      </c>
      <c r="N36" s="7">
        <f>'Прайс-лист'!N2401</f>
        <v>121.25455051651143</v>
      </c>
    </row>
    <row r="37" spans="2:14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516"/>
      <c r="L37" s="444"/>
      <c r="M37" s="9"/>
    </row>
    <row r="38" spans="2:14" ht="18.75" customHeight="1" thickTop="1" thickBot="1">
      <c r="B38" s="16" t="s">
        <v>3981</v>
      </c>
      <c r="C38" s="9" t="s">
        <v>1386</v>
      </c>
      <c r="D38" s="10"/>
      <c r="E38" s="271" t="s">
        <v>1188</v>
      </c>
      <c r="F38" s="12"/>
      <c r="G38" s="444"/>
      <c r="H38" s="444"/>
      <c r="I38" s="444"/>
      <c r="J38" s="444"/>
      <c r="K38" s="516"/>
      <c r="L38" s="444"/>
      <c r="M38" s="9" t="s">
        <v>87</v>
      </c>
      <c r="N38" s="7">
        <f>'Прайс-лист'!N2402</f>
        <v>379.05075820491106</v>
      </c>
    </row>
    <row r="39" spans="2:14" ht="3.75" customHeight="1" thickTop="1" thickBot="1">
      <c r="B39" s="17"/>
      <c r="C39" s="9"/>
      <c r="D39" s="10"/>
      <c r="E39" s="15"/>
      <c r="F39" s="14"/>
      <c r="G39" s="444"/>
      <c r="H39" s="444"/>
      <c r="I39" s="444"/>
      <c r="J39" s="444"/>
      <c r="K39" s="516"/>
      <c r="L39" s="444"/>
      <c r="M39" s="9"/>
    </row>
    <row r="40" spans="2:14" ht="18.75" customHeight="1" thickTop="1" thickBot="1">
      <c r="B40" s="16" t="s">
        <v>3982</v>
      </c>
      <c r="C40" s="9" t="s">
        <v>1387</v>
      </c>
      <c r="D40" s="10"/>
      <c r="E40" s="272" t="s">
        <v>1197</v>
      </c>
      <c r="F40" s="12"/>
      <c r="G40" s="444"/>
      <c r="H40" s="444"/>
      <c r="I40" s="444"/>
      <c r="J40" s="444"/>
      <c r="K40" s="516"/>
      <c r="L40" s="444"/>
      <c r="M40" s="9" t="s">
        <v>87</v>
      </c>
      <c r="N40" s="7">
        <f>'Прайс-лист'!N2403</f>
        <v>379.05075820491106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t="7.5" customHeight="1" thickBot="1"/>
    <row r="43" spans="2:14" ht="18.75" customHeight="1" thickTop="1" thickBot="1">
      <c r="B43" s="8" t="s">
        <v>3983</v>
      </c>
      <c r="C43" s="9" t="s">
        <v>3237</v>
      </c>
      <c r="D43" s="10"/>
      <c r="E43" s="11" t="s">
        <v>385</v>
      </c>
      <c r="F43" s="12"/>
      <c r="G43" s="444">
        <v>70</v>
      </c>
      <c r="H43" s="444">
        <v>40</v>
      </c>
      <c r="I43" s="444">
        <v>42</v>
      </c>
      <c r="J43" s="444">
        <v>2</v>
      </c>
      <c r="K43" s="516" t="s">
        <v>3632</v>
      </c>
      <c r="L43" s="444" t="s">
        <v>3949</v>
      </c>
      <c r="M43" s="9">
        <v>0.157</v>
      </c>
      <c r="N43" s="7">
        <f>'Прайс-лист'!N2404</f>
        <v>165.72613351397121</v>
      </c>
    </row>
    <row r="44" spans="2:14" ht="3.75" customHeight="1" thickTop="1" thickBot="1">
      <c r="C44" s="9"/>
      <c r="D44" s="10"/>
      <c r="E44" s="13"/>
      <c r="F44" s="13"/>
      <c r="G44" s="444"/>
      <c r="H44" s="444"/>
      <c r="I44" s="444"/>
      <c r="J44" s="444"/>
      <c r="K44" s="516"/>
      <c r="L44" s="444"/>
      <c r="M44" s="9"/>
      <c r="N44" s="7"/>
    </row>
    <row r="45" spans="2:14" ht="18.75" customHeight="1" thickTop="1" thickBot="1">
      <c r="B45" s="16" t="s">
        <v>3984</v>
      </c>
      <c r="C45" s="9" t="s">
        <v>1381</v>
      </c>
      <c r="D45" s="10"/>
      <c r="E45" s="27" t="s">
        <v>11</v>
      </c>
      <c r="F45" s="14"/>
      <c r="G45" s="444"/>
      <c r="H45" s="444"/>
      <c r="I45" s="444"/>
      <c r="J45" s="444"/>
      <c r="K45" s="516"/>
      <c r="L45" s="444"/>
      <c r="M45" s="9" t="s">
        <v>87</v>
      </c>
      <c r="N45" s="7">
        <f>'Прайс-лист'!N2405</f>
        <v>696.95308978831497</v>
      </c>
    </row>
    <row r="46" spans="2:14" ht="3.75" customHeight="1" thickTop="1" thickBot="1">
      <c r="B46" s="17"/>
      <c r="C46" s="9"/>
      <c r="D46" s="10"/>
      <c r="E46" s="15"/>
      <c r="F46" s="14"/>
      <c r="G46" s="444"/>
      <c r="H46" s="444"/>
      <c r="I46" s="444"/>
      <c r="J46" s="444"/>
      <c r="K46" s="516"/>
      <c r="L46" s="444"/>
      <c r="M46" s="9"/>
      <c r="N46" s="7"/>
    </row>
    <row r="47" spans="2:14" ht="18.75" customHeight="1" thickTop="1" thickBot="1">
      <c r="B47" s="16" t="s">
        <v>3985</v>
      </c>
      <c r="C47" s="9" t="s">
        <v>1382</v>
      </c>
      <c r="D47" s="10"/>
      <c r="E47" s="28" t="s">
        <v>386</v>
      </c>
      <c r="F47" s="12"/>
      <c r="G47" s="444"/>
      <c r="H47" s="444"/>
      <c r="I47" s="444"/>
      <c r="J47" s="444"/>
      <c r="K47" s="516"/>
      <c r="L47" s="444"/>
      <c r="M47" s="9" t="s">
        <v>87</v>
      </c>
      <c r="N47" s="7">
        <f>'Прайс-лист'!N2406</f>
        <v>317.20746309906855</v>
      </c>
    </row>
    <row r="48" spans="2:14" ht="3.75" customHeight="1" thickTop="1" thickBot="1">
      <c r="B48" s="17"/>
      <c r="C48" s="9"/>
      <c r="D48" s="10"/>
      <c r="E48" s="15"/>
      <c r="F48" s="14"/>
      <c r="G48" s="444"/>
      <c r="H48" s="444"/>
      <c r="I48" s="444"/>
      <c r="J48" s="444"/>
      <c r="K48" s="516"/>
      <c r="L48" s="444"/>
      <c r="M48" s="9"/>
    </row>
    <row r="49" spans="2:14" ht="18.75" customHeight="1" thickTop="1" thickBot="1">
      <c r="B49" s="16" t="s">
        <v>3986</v>
      </c>
      <c r="C49" s="9" t="s">
        <v>1383</v>
      </c>
      <c r="D49" s="10"/>
      <c r="E49" s="242" t="s">
        <v>438</v>
      </c>
      <c r="F49" s="12"/>
      <c r="G49" s="444"/>
      <c r="H49" s="444"/>
      <c r="I49" s="444"/>
      <c r="J49" s="444"/>
      <c r="K49" s="516"/>
      <c r="L49" s="444"/>
      <c r="M49" s="9" t="s">
        <v>87</v>
      </c>
      <c r="N49" s="7">
        <f>'Прайс-лист'!N2407</f>
        <v>354.7303612531752</v>
      </c>
    </row>
    <row r="50" spans="2:14" ht="3.75" customHeight="1" thickTop="1" thickBot="1">
      <c r="B50" s="17"/>
      <c r="C50" s="9"/>
      <c r="D50" s="10"/>
      <c r="E50" s="15"/>
      <c r="F50" s="14"/>
      <c r="G50" s="444"/>
      <c r="H50" s="444"/>
      <c r="I50" s="444"/>
      <c r="J50" s="444"/>
      <c r="K50" s="516"/>
      <c r="L50" s="444"/>
      <c r="M50" s="9"/>
    </row>
    <row r="51" spans="2:14" ht="18.75" customHeight="1" thickTop="1" thickBot="1">
      <c r="B51" s="16" t="s">
        <v>3987</v>
      </c>
      <c r="C51" s="9" t="s">
        <v>1384</v>
      </c>
      <c r="D51" s="10"/>
      <c r="E51" s="258" t="s">
        <v>1105</v>
      </c>
      <c r="F51" s="12"/>
      <c r="G51" s="444"/>
      <c r="H51" s="444"/>
      <c r="I51" s="444"/>
      <c r="J51" s="444"/>
      <c r="K51" s="516"/>
      <c r="L51" s="444"/>
      <c r="M51" s="9" t="s">
        <v>87</v>
      </c>
      <c r="N51" s="7">
        <f>'Прайс-лист'!N2408</f>
        <v>223.0527834716342</v>
      </c>
    </row>
    <row r="52" spans="2:14" ht="3.75" customHeight="1" thickTop="1" thickBot="1">
      <c r="B52" s="17"/>
      <c r="C52" s="9"/>
      <c r="D52" s="10"/>
      <c r="E52" s="15"/>
      <c r="F52" s="14"/>
      <c r="G52" s="444"/>
      <c r="H52" s="444"/>
      <c r="I52" s="444"/>
      <c r="J52" s="444"/>
      <c r="K52" s="516"/>
      <c r="L52" s="444"/>
      <c r="M52" s="9"/>
    </row>
    <row r="53" spans="2:14" ht="18.75" customHeight="1" thickTop="1" thickBot="1">
      <c r="B53" s="16" t="s">
        <v>3988</v>
      </c>
      <c r="C53" s="9" t="s">
        <v>1388</v>
      </c>
      <c r="D53" s="10"/>
      <c r="E53" s="271" t="s">
        <v>1188</v>
      </c>
      <c r="F53" s="12"/>
      <c r="G53" s="444"/>
      <c r="H53" s="444"/>
      <c r="I53" s="444"/>
      <c r="J53" s="444"/>
      <c r="K53" s="516"/>
      <c r="L53" s="444"/>
      <c r="M53" s="9" t="s">
        <v>87</v>
      </c>
      <c r="N53" s="7">
        <f>'Прайс-лист'!N2409</f>
        <v>448.5376066384419</v>
      </c>
    </row>
    <row r="54" spans="2:14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516"/>
      <c r="L54" s="444"/>
      <c r="M54" s="9"/>
    </row>
    <row r="55" spans="2:14" ht="18.75" customHeight="1" thickTop="1" thickBot="1">
      <c r="B55" s="16" t="s">
        <v>3989</v>
      </c>
      <c r="C55" s="9" t="s">
        <v>1389</v>
      </c>
      <c r="D55" s="10"/>
      <c r="E55" s="272" t="s">
        <v>1197</v>
      </c>
      <c r="F55" s="12"/>
      <c r="G55" s="444"/>
      <c r="H55" s="444"/>
      <c r="I55" s="444"/>
      <c r="J55" s="444"/>
      <c r="K55" s="516"/>
      <c r="L55" s="444"/>
      <c r="M55" s="9" t="s">
        <v>87</v>
      </c>
      <c r="N55" s="7">
        <f>'Прайс-лист'!N2410</f>
        <v>448.5376066384419</v>
      </c>
    </row>
    <row r="56" spans="2:14" ht="7.5" customHeight="1" thickTop="1"/>
    <row r="57" spans="2:14" ht="37.5" customHeight="1">
      <c r="B57" s="500" t="s">
        <v>18</v>
      </c>
      <c r="C57" s="501"/>
      <c r="D57" s="501"/>
      <c r="E57" s="501"/>
      <c r="F57" s="501"/>
      <c r="G57" s="502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7" t="s">
        <v>3950</v>
      </c>
      <c r="C59" s="437"/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7"/>
    </row>
    <row r="60" spans="2:14" ht="18.75" customHeight="1" thickBot="1">
      <c r="B60" s="437" t="s">
        <v>3951</v>
      </c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</row>
    <row r="61" spans="2:14" ht="18.75" customHeight="1" thickTop="1" thickBot="1">
      <c r="B61" s="29"/>
      <c r="C61" s="29"/>
      <c r="D61" s="29"/>
      <c r="E61" s="11" t="s">
        <v>385</v>
      </c>
      <c r="F61" s="436" t="s">
        <v>38</v>
      </c>
      <c r="G61" s="437"/>
      <c r="H61" s="437"/>
      <c r="I61" s="437"/>
      <c r="J61" s="437"/>
      <c r="K61" s="437"/>
      <c r="L61" s="437"/>
      <c r="M61" s="437"/>
      <c r="N61" s="437"/>
    </row>
    <row r="62" spans="2:14" ht="18.75" customHeight="1" thickTop="1" thickBot="1">
      <c r="E62" s="27" t="s">
        <v>11</v>
      </c>
      <c r="F62" s="436" t="s">
        <v>3668</v>
      </c>
      <c r="G62" s="437"/>
      <c r="H62" s="437"/>
      <c r="I62" s="437"/>
      <c r="J62" s="437"/>
      <c r="K62" s="437"/>
      <c r="L62" s="437"/>
      <c r="M62" s="437"/>
      <c r="N62" s="437"/>
    </row>
    <row r="63" spans="2:14" ht="18.75" customHeight="1" thickTop="1" thickBot="1">
      <c r="E63" s="28" t="s">
        <v>386</v>
      </c>
      <c r="F63" s="436" t="s">
        <v>3669</v>
      </c>
      <c r="G63" s="437"/>
      <c r="H63" s="437"/>
      <c r="I63" s="437"/>
      <c r="J63" s="437"/>
      <c r="K63" s="437"/>
      <c r="L63" s="437"/>
      <c r="M63" s="437"/>
      <c r="N63" s="437"/>
    </row>
    <row r="64" spans="2:14" ht="18.75" customHeight="1" thickTop="1" thickBot="1">
      <c r="E64" s="242" t="s">
        <v>438</v>
      </c>
      <c r="F64" s="436" t="s">
        <v>2581</v>
      </c>
      <c r="G64" s="437"/>
      <c r="H64" s="437"/>
      <c r="I64" s="437"/>
      <c r="J64" s="437"/>
      <c r="K64" s="437"/>
      <c r="L64" s="437"/>
      <c r="M64" s="437"/>
      <c r="N64" s="437"/>
    </row>
    <row r="65" spans="5:14" ht="18.75" customHeight="1" thickTop="1" thickBot="1">
      <c r="E65" s="258" t="s">
        <v>1105</v>
      </c>
      <c r="F65" s="436" t="s">
        <v>3677</v>
      </c>
      <c r="G65" s="437"/>
      <c r="H65" s="437"/>
      <c r="I65" s="437"/>
      <c r="J65" s="437"/>
      <c r="K65" s="437"/>
      <c r="L65" s="437"/>
      <c r="M65" s="437"/>
      <c r="N65" s="437"/>
    </row>
    <row r="66" spans="5:14" ht="18.75" customHeight="1" thickTop="1" thickBot="1">
      <c r="E66" s="271" t="s">
        <v>1188</v>
      </c>
      <c r="F66" s="436" t="s">
        <v>3673</v>
      </c>
      <c r="G66" s="437"/>
      <c r="H66" s="437"/>
      <c r="I66" s="437"/>
      <c r="J66" s="437"/>
      <c r="K66" s="437"/>
      <c r="L66" s="437"/>
      <c r="M66" s="437"/>
      <c r="N66" s="437"/>
    </row>
    <row r="67" spans="5:14" ht="18.75" customHeight="1" thickTop="1" thickBot="1">
      <c r="E67" s="272" t="s">
        <v>1197</v>
      </c>
      <c r="F67" s="436" t="s">
        <v>3674</v>
      </c>
      <c r="G67" s="437"/>
      <c r="H67" s="437"/>
      <c r="I67" s="437"/>
      <c r="J67" s="437"/>
      <c r="K67" s="437"/>
      <c r="L67" s="437"/>
      <c r="M67" s="437"/>
      <c r="N67" s="437"/>
    </row>
    <row r="68" spans="5:14" ht="18.75" customHeight="1" thickTop="1" thickBot="1">
      <c r="E68" s="351"/>
      <c r="F68" s="436"/>
      <c r="G68" s="437"/>
      <c r="H68" s="437"/>
    </row>
    <row r="69" spans="5:14" ht="18.75" customHeight="1" thickTop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</sheetData>
  <mergeCells count="36">
    <mergeCell ref="F61:N61"/>
    <mergeCell ref="F62:N62"/>
    <mergeCell ref="F63:N63"/>
    <mergeCell ref="G28:G40"/>
    <mergeCell ref="H28:H40"/>
    <mergeCell ref="H43:H55"/>
    <mergeCell ref="G43:G55"/>
    <mergeCell ref="I28:I40"/>
    <mergeCell ref="I43:I55"/>
    <mergeCell ref="L28:L40"/>
    <mergeCell ref="L43:L55"/>
    <mergeCell ref="K28:K40"/>
    <mergeCell ref="K43:K55"/>
    <mergeCell ref="B2:N2"/>
    <mergeCell ref="G6:G14"/>
    <mergeCell ref="L6:L14"/>
    <mergeCell ref="I6:I14"/>
    <mergeCell ref="J6:J14"/>
    <mergeCell ref="K6:K14"/>
    <mergeCell ref="H6:H14"/>
    <mergeCell ref="L17:L25"/>
    <mergeCell ref="B57:G57"/>
    <mergeCell ref="F68:H68"/>
    <mergeCell ref="B59:N59"/>
    <mergeCell ref="B60:N60"/>
    <mergeCell ref="F64:N64"/>
    <mergeCell ref="F65:N65"/>
    <mergeCell ref="F66:N66"/>
    <mergeCell ref="F67:N67"/>
    <mergeCell ref="G17:G25"/>
    <mergeCell ref="I17:I25"/>
    <mergeCell ref="H17:H25"/>
    <mergeCell ref="J17:J25"/>
    <mergeCell ref="K17:K25"/>
    <mergeCell ref="J28:J40"/>
    <mergeCell ref="J43:J55"/>
  </mergeCells>
  <hyperlinks>
    <hyperlink ref="A4" location="'Прайс-лист'!R2391C2" display="ПРАЙС" xr:uid="{00000000-0004-0000-9000-000000000000}"/>
    <hyperlink ref="A3" location="З!R15C3" display="З`ЄДНУВАЧІ" xr:uid="{00000000-0004-0000-9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5" tint="0.39997558519241921"/>
    <pageSetUpPr fitToPage="1"/>
  </sheetPr>
  <dimension ref="A1:P76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2" width="10.7109375" style="4" customWidth="1"/>
    <col min="13" max="13" width="10" style="4" customWidth="1"/>
    <col min="14" max="14" width="14.28515625" style="4" customWidth="1"/>
    <col min="15" max="15" width="105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3512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3664</v>
      </c>
      <c r="K4" s="5" t="s">
        <v>3661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3990</v>
      </c>
      <c r="C6" s="9" t="s">
        <v>3238</v>
      </c>
      <c r="D6" s="10"/>
      <c r="E6" s="11" t="s">
        <v>385</v>
      </c>
      <c r="F6" s="12"/>
      <c r="G6" s="444">
        <v>57</v>
      </c>
      <c r="H6" s="444">
        <v>40</v>
      </c>
      <c r="I6" s="444">
        <v>32</v>
      </c>
      <c r="J6" s="444">
        <v>2</v>
      </c>
      <c r="K6" s="444" t="s">
        <v>3631</v>
      </c>
      <c r="L6" s="444" t="s">
        <v>3606</v>
      </c>
      <c r="M6" s="9">
        <v>9.9000000000000005E-2</v>
      </c>
      <c r="N6" s="7">
        <f>'Прайс-лист'!N2421</f>
        <v>67.697562086367469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3991</v>
      </c>
      <c r="C8" s="9" t="s">
        <v>1391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'Прайс-лист'!N2422</f>
        <v>300.96491227773072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3992</v>
      </c>
      <c r="C10" s="9" t="s">
        <v>1392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'Прайс-лист'!N2423</f>
        <v>139.09529885182047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9"/>
    </row>
    <row r="12" spans="1:14" ht="18.75" customHeight="1" thickTop="1" thickBot="1">
      <c r="B12" s="16" t="s">
        <v>3993</v>
      </c>
      <c r="C12" s="9" t="s">
        <v>1393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444"/>
      <c r="M12" s="9" t="s">
        <v>87</v>
      </c>
      <c r="N12" s="7">
        <f>'Прайс-лист'!N2424</f>
        <v>200.12212348856897</v>
      </c>
    </row>
    <row r="13" spans="1:14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444"/>
      <c r="M13" s="9"/>
    </row>
    <row r="14" spans="1:14" ht="18.75" customHeight="1" thickTop="1" thickBot="1">
      <c r="B14" s="16" t="s">
        <v>3994</v>
      </c>
      <c r="C14" s="9" t="s">
        <v>1394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444"/>
      <c r="M14" s="9" t="s">
        <v>87</v>
      </c>
      <c r="N14" s="7">
        <f>'Прайс-лист'!N2425</f>
        <v>89.116883116003365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3995</v>
      </c>
      <c r="C17" s="9" t="s">
        <v>3239</v>
      </c>
      <c r="D17" s="10"/>
      <c r="E17" s="11" t="s">
        <v>385</v>
      </c>
      <c r="F17" s="12"/>
      <c r="G17" s="444">
        <v>102</v>
      </c>
      <c r="H17" s="444">
        <v>30</v>
      </c>
      <c r="I17" s="444">
        <v>60</v>
      </c>
      <c r="J17" s="516">
        <v>3</v>
      </c>
      <c r="K17" s="444" t="s">
        <v>3631</v>
      </c>
      <c r="L17" s="444" t="s">
        <v>3952</v>
      </c>
      <c r="M17" s="9">
        <v>0.20399999999999999</v>
      </c>
      <c r="N17" s="7">
        <f>'Прайс-лист'!N2426</f>
        <v>115.71297435393733</v>
      </c>
    </row>
    <row r="18" spans="2:14" ht="3.75" customHeight="1" thickTop="1" thickBot="1">
      <c r="C18" s="9"/>
      <c r="D18" s="10"/>
      <c r="E18" s="13"/>
      <c r="F18" s="13"/>
      <c r="G18" s="444"/>
      <c r="H18" s="444"/>
      <c r="I18" s="444"/>
      <c r="J18" s="516"/>
      <c r="K18" s="444"/>
      <c r="L18" s="444"/>
      <c r="M18" s="9"/>
      <c r="N18" s="7"/>
    </row>
    <row r="19" spans="2:14" ht="18.75" customHeight="1" thickTop="1" thickBot="1">
      <c r="B19" s="16" t="s">
        <v>3996</v>
      </c>
      <c r="C19" s="9" t="s">
        <v>1396</v>
      </c>
      <c r="D19" s="10"/>
      <c r="E19" s="27" t="s">
        <v>11</v>
      </c>
      <c r="F19" s="14"/>
      <c r="G19" s="444"/>
      <c r="H19" s="444"/>
      <c r="I19" s="444"/>
      <c r="J19" s="516"/>
      <c r="K19" s="444"/>
      <c r="L19" s="444"/>
      <c r="M19" s="9" t="s">
        <v>87</v>
      </c>
      <c r="N19" s="7">
        <f>'Прайс-лист'!N2427</f>
        <v>516.39151413378488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516"/>
      <c r="K20" s="444"/>
      <c r="L20" s="444"/>
      <c r="M20" s="9"/>
      <c r="N20" s="7"/>
    </row>
    <row r="21" spans="2:14" ht="18.75" customHeight="1" thickTop="1" thickBot="1">
      <c r="B21" s="16" t="s">
        <v>3997</v>
      </c>
      <c r="C21" s="9" t="s">
        <v>1397</v>
      </c>
      <c r="D21" s="10"/>
      <c r="E21" s="28" t="s">
        <v>386</v>
      </c>
      <c r="F21" s="12"/>
      <c r="G21" s="444"/>
      <c r="H21" s="444"/>
      <c r="I21" s="444"/>
      <c r="J21" s="516"/>
      <c r="K21" s="444"/>
      <c r="L21" s="444"/>
      <c r="M21" s="9" t="s">
        <v>87</v>
      </c>
      <c r="N21" s="7">
        <f>'Прайс-лист'!N2428</f>
        <v>328.53381939373412</v>
      </c>
    </row>
    <row r="22" spans="2:14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516"/>
      <c r="K22" s="444"/>
      <c r="L22" s="444"/>
      <c r="M22" s="9"/>
    </row>
    <row r="23" spans="2:14" ht="18.75" customHeight="1" thickTop="1" thickBot="1">
      <c r="B23" s="16" t="s">
        <v>3998</v>
      </c>
      <c r="C23" s="9" t="s">
        <v>1398</v>
      </c>
      <c r="D23" s="10"/>
      <c r="E23" s="242" t="s">
        <v>438</v>
      </c>
      <c r="F23" s="12"/>
      <c r="G23" s="444"/>
      <c r="H23" s="444"/>
      <c r="I23" s="444"/>
      <c r="J23" s="516"/>
      <c r="K23" s="444"/>
      <c r="L23" s="444"/>
      <c r="M23" s="9" t="s">
        <v>87</v>
      </c>
      <c r="N23" s="7">
        <f>'Прайс-лист'!N2429</f>
        <v>242.16166679085524</v>
      </c>
    </row>
    <row r="24" spans="2:14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516"/>
      <c r="K24" s="444"/>
      <c r="L24" s="444"/>
      <c r="M24" s="9"/>
    </row>
    <row r="25" spans="2:14" ht="18.75" customHeight="1" thickTop="1" thickBot="1">
      <c r="B25" s="16" t="s">
        <v>3999</v>
      </c>
      <c r="C25" s="9" t="s">
        <v>1399</v>
      </c>
      <c r="D25" s="10"/>
      <c r="E25" s="258" t="s">
        <v>1105</v>
      </c>
      <c r="F25" s="12"/>
      <c r="G25" s="444"/>
      <c r="H25" s="444"/>
      <c r="I25" s="444"/>
      <c r="J25" s="516"/>
      <c r="K25" s="444"/>
      <c r="L25" s="444"/>
      <c r="M25" s="9" t="s">
        <v>87</v>
      </c>
      <c r="N25" s="7">
        <f>'Прайс-лист'!N2430</f>
        <v>111.5263917358171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4000</v>
      </c>
      <c r="C28" s="9" t="s">
        <v>3240</v>
      </c>
      <c r="D28" s="10"/>
      <c r="E28" s="11" t="s">
        <v>385</v>
      </c>
      <c r="F28" s="12"/>
      <c r="G28" s="444">
        <v>57</v>
      </c>
      <c r="H28" s="444">
        <v>40</v>
      </c>
      <c r="I28" s="444">
        <v>32</v>
      </c>
      <c r="J28" s="444">
        <v>2</v>
      </c>
      <c r="K28" s="516" t="s">
        <v>3632</v>
      </c>
      <c r="L28" s="444" t="s">
        <v>3949</v>
      </c>
      <c r="M28" s="9">
        <v>0.13600000000000001</v>
      </c>
      <c r="N28" s="7">
        <f>'Прайс-лист'!N2431</f>
        <v>87.032277662997458</v>
      </c>
    </row>
    <row r="29" spans="2:14" ht="3.75" customHeight="1" thickTop="1" thickBot="1">
      <c r="C29" s="9"/>
      <c r="D29" s="10"/>
      <c r="E29" s="13"/>
      <c r="F29" s="13"/>
      <c r="G29" s="444"/>
      <c r="H29" s="444"/>
      <c r="I29" s="444"/>
      <c r="J29" s="444"/>
      <c r="K29" s="516"/>
      <c r="L29" s="444"/>
      <c r="M29" s="9"/>
      <c r="N29" s="7"/>
    </row>
    <row r="30" spans="2:14" ht="18.75" customHeight="1" thickTop="1" thickBot="1">
      <c r="B30" s="16" t="s">
        <v>4001</v>
      </c>
      <c r="C30" s="9" t="s">
        <v>1401</v>
      </c>
      <c r="D30" s="10"/>
      <c r="E30" s="27" t="s">
        <v>11</v>
      </c>
      <c r="F30" s="14"/>
      <c r="G30" s="444"/>
      <c r="H30" s="444"/>
      <c r="I30" s="444"/>
      <c r="J30" s="444"/>
      <c r="K30" s="516"/>
      <c r="L30" s="444"/>
      <c r="M30" s="9" t="s">
        <v>87</v>
      </c>
      <c r="N30" s="7">
        <f>'Прайс-лист'!N2432</f>
        <v>401.98141818797626</v>
      </c>
    </row>
    <row r="31" spans="2:14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444"/>
      <c r="K31" s="516"/>
      <c r="L31" s="444"/>
      <c r="M31" s="9"/>
      <c r="N31" s="7"/>
    </row>
    <row r="32" spans="2:14" ht="18.75" customHeight="1" thickTop="1" thickBot="1">
      <c r="B32" s="16" t="s">
        <v>4002</v>
      </c>
      <c r="C32" s="9" t="s">
        <v>1402</v>
      </c>
      <c r="D32" s="10"/>
      <c r="E32" s="28" t="s">
        <v>386</v>
      </c>
      <c r="F32" s="12"/>
      <c r="G32" s="444"/>
      <c r="H32" s="444"/>
      <c r="I32" s="444"/>
      <c r="J32" s="444"/>
      <c r="K32" s="516"/>
      <c r="L32" s="444"/>
      <c r="M32" s="9" t="s">
        <v>87</v>
      </c>
      <c r="N32" s="7">
        <f>'Прайс-лист'!N2433</f>
        <v>221.48932938187971</v>
      </c>
    </row>
    <row r="33" spans="2:14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444"/>
      <c r="K33" s="516"/>
      <c r="L33" s="444"/>
      <c r="M33" s="9"/>
    </row>
    <row r="34" spans="2:14" ht="18.75" customHeight="1" thickTop="1" thickBot="1">
      <c r="B34" s="16" t="s">
        <v>4003</v>
      </c>
      <c r="C34" s="9" t="s">
        <v>1403</v>
      </c>
      <c r="D34" s="10"/>
      <c r="E34" s="242" t="s">
        <v>438</v>
      </c>
      <c r="F34" s="12"/>
      <c r="G34" s="444"/>
      <c r="H34" s="444"/>
      <c r="I34" s="444"/>
      <c r="J34" s="444"/>
      <c r="K34" s="516"/>
      <c r="L34" s="444"/>
      <c r="M34" s="9" t="s">
        <v>87</v>
      </c>
      <c r="N34" s="7">
        <f>'Прайс-лист'!N2434</f>
        <v>263.00772132091447</v>
      </c>
    </row>
    <row r="35" spans="2:14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516"/>
      <c r="L35" s="444"/>
      <c r="M35" s="9"/>
    </row>
    <row r="36" spans="2:14" ht="18.75" customHeight="1" thickTop="1" thickBot="1">
      <c r="B36" s="16" t="s">
        <v>4004</v>
      </c>
      <c r="C36" s="9" t="s">
        <v>1404</v>
      </c>
      <c r="D36" s="10"/>
      <c r="E36" s="258" t="s">
        <v>1105</v>
      </c>
      <c r="F36" s="12"/>
      <c r="G36" s="444"/>
      <c r="H36" s="444"/>
      <c r="I36" s="444"/>
      <c r="J36" s="444"/>
      <c r="K36" s="516"/>
      <c r="L36" s="444"/>
      <c r="M36" s="9" t="s">
        <v>87</v>
      </c>
      <c r="N36" s="7">
        <f>'Прайс-лист'!N2435</f>
        <v>116.73790536833192</v>
      </c>
    </row>
    <row r="37" spans="2:14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516"/>
      <c r="L37" s="444"/>
      <c r="M37" s="9"/>
    </row>
    <row r="38" spans="2:14" ht="18.75" customHeight="1" thickTop="1" thickBot="1">
      <c r="B38" s="16" t="s">
        <v>4005</v>
      </c>
      <c r="C38" s="9" t="s">
        <v>1405</v>
      </c>
      <c r="D38" s="10"/>
      <c r="E38" s="271" t="s">
        <v>1188</v>
      </c>
      <c r="F38" s="12"/>
      <c r="G38" s="444"/>
      <c r="H38" s="444"/>
      <c r="I38" s="444"/>
      <c r="J38" s="444"/>
      <c r="K38" s="516"/>
      <c r="L38" s="444"/>
      <c r="M38" s="9" t="s">
        <v>87</v>
      </c>
      <c r="N38" s="7">
        <f>'Прайс-лист'!N2436</f>
        <v>363.93736867061807</v>
      </c>
    </row>
    <row r="39" spans="2:14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ht="7.5" customHeight="1" thickBot="1"/>
    <row r="41" spans="2:14" ht="18.75" customHeight="1" thickTop="1" thickBot="1">
      <c r="B41" s="8" t="s">
        <v>4006</v>
      </c>
      <c r="C41" s="9" t="s">
        <v>3241</v>
      </c>
      <c r="D41" s="10"/>
      <c r="E41" s="11" t="s">
        <v>385</v>
      </c>
      <c r="F41" s="12"/>
      <c r="G41" s="444">
        <v>102</v>
      </c>
      <c r="H41" s="444">
        <v>30</v>
      </c>
      <c r="I41" s="444">
        <v>60</v>
      </c>
      <c r="J41" s="516">
        <v>3</v>
      </c>
      <c r="K41" s="516" t="s">
        <v>3632</v>
      </c>
      <c r="L41" s="444" t="s">
        <v>3952</v>
      </c>
      <c r="M41" s="9">
        <v>0.26900000000000002</v>
      </c>
      <c r="N41" s="7">
        <f>'Прайс-лист'!N2437</f>
        <v>121.55051499999999</v>
      </c>
    </row>
    <row r="42" spans="2:14" ht="3.75" customHeight="1" thickTop="1" thickBot="1">
      <c r="C42" s="9"/>
      <c r="D42" s="10"/>
      <c r="E42" s="13"/>
      <c r="F42" s="13"/>
      <c r="G42" s="444"/>
      <c r="H42" s="444"/>
      <c r="I42" s="444"/>
      <c r="J42" s="516"/>
      <c r="K42" s="516"/>
      <c r="L42" s="444"/>
      <c r="M42" s="9"/>
      <c r="N42" s="7"/>
    </row>
    <row r="43" spans="2:14" ht="18.75" customHeight="1" thickTop="1" thickBot="1">
      <c r="B43" s="16" t="s">
        <v>4007</v>
      </c>
      <c r="C43" s="9" t="s">
        <v>1409</v>
      </c>
      <c r="D43" s="10"/>
      <c r="E43" s="27" t="s">
        <v>11</v>
      </c>
      <c r="F43" s="14"/>
      <c r="G43" s="444"/>
      <c r="H43" s="444"/>
      <c r="I43" s="444"/>
      <c r="J43" s="516"/>
      <c r="K43" s="516"/>
      <c r="L43" s="444"/>
      <c r="M43" s="9" t="s">
        <v>87</v>
      </c>
      <c r="N43" s="7">
        <f>'Прайс-лист'!N2438</f>
        <v>688.26723373412347</v>
      </c>
    </row>
    <row r="44" spans="2:14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516"/>
      <c r="K44" s="516"/>
      <c r="L44" s="444"/>
      <c r="M44" s="9"/>
      <c r="N44" s="7"/>
    </row>
    <row r="45" spans="2:14" ht="18.75" customHeight="1" thickTop="1" thickBot="1">
      <c r="B45" s="16" t="s">
        <v>4008</v>
      </c>
      <c r="C45" s="9" t="s">
        <v>1410</v>
      </c>
      <c r="D45" s="10"/>
      <c r="E45" s="28" t="s">
        <v>386</v>
      </c>
      <c r="F45" s="12"/>
      <c r="G45" s="444"/>
      <c r="H45" s="444"/>
      <c r="I45" s="444"/>
      <c r="J45" s="516"/>
      <c r="K45" s="516"/>
      <c r="L45" s="444"/>
      <c r="M45" s="9" t="s">
        <v>87</v>
      </c>
      <c r="N45" s="7">
        <f>'Прайс-лист'!N2439</f>
        <v>299.14088250635052</v>
      </c>
    </row>
    <row r="46" spans="2:14" ht="3.75" customHeight="1" thickTop="1" thickBot="1">
      <c r="B46" s="17"/>
      <c r="C46" s="9"/>
      <c r="D46" s="10"/>
      <c r="E46" s="15"/>
      <c r="F46" s="14"/>
      <c r="G46" s="444"/>
      <c r="H46" s="444"/>
      <c r="I46" s="444"/>
      <c r="J46" s="516"/>
      <c r="K46" s="516"/>
      <c r="L46" s="444"/>
      <c r="M46" s="9"/>
    </row>
    <row r="47" spans="2:14" ht="18.75" customHeight="1" thickTop="1" thickBot="1">
      <c r="B47" s="16" t="s">
        <v>4009</v>
      </c>
      <c r="C47" s="9" t="s">
        <v>1411</v>
      </c>
      <c r="D47" s="10"/>
      <c r="E47" s="242" t="s">
        <v>438</v>
      </c>
      <c r="F47" s="12"/>
      <c r="G47" s="444"/>
      <c r="H47" s="444"/>
      <c r="I47" s="444"/>
      <c r="J47" s="516"/>
      <c r="K47" s="516"/>
      <c r="L47" s="444"/>
      <c r="M47" s="9" t="s">
        <v>87</v>
      </c>
      <c r="N47" s="7">
        <f>'Прайс-лист'!N2440</f>
        <v>319.81321991532604</v>
      </c>
    </row>
    <row r="48" spans="2:14" ht="3.75" customHeight="1" thickTop="1" thickBot="1">
      <c r="B48" s="17"/>
      <c r="C48" s="9"/>
      <c r="D48" s="10"/>
      <c r="E48" s="15"/>
      <c r="F48" s="14"/>
      <c r="G48" s="444"/>
      <c r="H48" s="444"/>
      <c r="I48" s="444"/>
      <c r="J48" s="516"/>
      <c r="K48" s="516"/>
      <c r="L48" s="444"/>
      <c r="M48" s="9"/>
    </row>
    <row r="49" spans="2:14" ht="18.75" customHeight="1" thickTop="1" thickBot="1">
      <c r="B49" s="16" t="s">
        <v>4010</v>
      </c>
      <c r="C49" s="9" t="s">
        <v>1412</v>
      </c>
      <c r="D49" s="10"/>
      <c r="E49" s="258" t="s">
        <v>1105</v>
      </c>
      <c r="F49" s="12"/>
      <c r="G49" s="444"/>
      <c r="H49" s="444"/>
      <c r="I49" s="444"/>
      <c r="J49" s="516"/>
      <c r="K49" s="516"/>
      <c r="L49" s="444"/>
      <c r="M49" s="9" t="s">
        <v>87</v>
      </c>
      <c r="N49" s="7">
        <f>'Прайс-лист'!N2441</f>
        <v>210.54515075359868</v>
      </c>
    </row>
    <row r="50" spans="2:14" ht="3.75" customHeight="1" thickTop="1" thickBot="1">
      <c r="B50" s="17"/>
      <c r="C50" s="9"/>
      <c r="D50" s="10"/>
      <c r="E50" s="15"/>
      <c r="F50" s="14"/>
      <c r="G50" s="444"/>
      <c r="H50" s="444"/>
      <c r="I50" s="444"/>
      <c r="J50" s="516"/>
      <c r="K50" s="516"/>
      <c r="L50" s="444"/>
      <c r="M50" s="9"/>
    </row>
    <row r="51" spans="2:14" ht="18.75" customHeight="1" thickTop="1" thickBot="1">
      <c r="B51" s="16" t="s">
        <v>4011</v>
      </c>
      <c r="C51" s="9" t="s">
        <v>1413</v>
      </c>
      <c r="D51" s="10"/>
      <c r="E51" s="271" t="s">
        <v>1188</v>
      </c>
      <c r="F51" s="12"/>
      <c r="G51" s="444"/>
      <c r="H51" s="444"/>
      <c r="I51" s="444"/>
      <c r="J51" s="516"/>
      <c r="K51" s="516"/>
      <c r="L51" s="444"/>
      <c r="M51" s="9" t="s">
        <v>87</v>
      </c>
      <c r="N51" s="7">
        <f>'Прайс-лист'!N2442</f>
        <v>372.10207336155798</v>
      </c>
    </row>
    <row r="52" spans="2:14" ht="7.5" customHeight="1" thickTop="1"/>
    <row r="53" spans="2:14" ht="37.5" customHeight="1">
      <c r="B53" s="500" t="s">
        <v>18</v>
      </c>
      <c r="C53" s="501"/>
      <c r="D53" s="501"/>
      <c r="E53" s="501"/>
      <c r="F53" s="501"/>
      <c r="G53" s="502"/>
    </row>
    <row r="54" spans="2:14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2:14" ht="18.75" customHeight="1">
      <c r="B55" s="437" t="s">
        <v>3953</v>
      </c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7"/>
    </row>
    <row r="56" spans="2:14" ht="18.75" customHeight="1" thickBot="1">
      <c r="B56" s="437" t="s">
        <v>3954</v>
      </c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</row>
    <row r="57" spans="2:14" ht="18.75" customHeight="1" thickTop="1" thickBot="1">
      <c r="E57" s="11" t="s">
        <v>385</v>
      </c>
      <c r="F57" s="436" t="s">
        <v>38</v>
      </c>
      <c r="G57" s="437"/>
      <c r="H57" s="437"/>
      <c r="I57" s="437"/>
      <c r="J57" s="437"/>
      <c r="K57" s="437"/>
      <c r="L57" s="437"/>
      <c r="M57" s="437"/>
      <c r="N57" s="437"/>
    </row>
    <row r="58" spans="2:14" ht="18.75" customHeight="1" thickTop="1" thickBot="1">
      <c r="E58" s="27" t="s">
        <v>11</v>
      </c>
      <c r="F58" s="436" t="s">
        <v>3668</v>
      </c>
      <c r="G58" s="437"/>
      <c r="H58" s="437"/>
      <c r="I58" s="437"/>
      <c r="J58" s="437"/>
      <c r="K58" s="437"/>
      <c r="L58" s="437"/>
      <c r="M58" s="437"/>
      <c r="N58" s="437"/>
    </row>
    <row r="59" spans="2:14" ht="18.75" customHeight="1" thickTop="1" thickBot="1">
      <c r="E59" s="28" t="s">
        <v>386</v>
      </c>
      <c r="F59" s="436" t="s">
        <v>3669</v>
      </c>
      <c r="G59" s="437"/>
      <c r="H59" s="437"/>
      <c r="I59" s="437"/>
      <c r="J59" s="437"/>
      <c r="K59" s="437"/>
      <c r="L59" s="437"/>
      <c r="M59" s="437"/>
      <c r="N59" s="437"/>
    </row>
    <row r="60" spans="2:14" ht="18.75" customHeight="1" thickTop="1" thickBot="1">
      <c r="E60" s="242" t="s">
        <v>438</v>
      </c>
      <c r="F60" s="436" t="s">
        <v>2581</v>
      </c>
      <c r="G60" s="437"/>
      <c r="H60" s="437"/>
      <c r="I60" s="437"/>
      <c r="J60" s="437"/>
      <c r="K60" s="437"/>
      <c r="L60" s="437"/>
      <c r="M60" s="437"/>
      <c r="N60" s="437"/>
    </row>
    <row r="61" spans="2:14" ht="18.75" customHeight="1" thickTop="1" thickBot="1">
      <c r="E61" s="258" t="s">
        <v>1105</v>
      </c>
      <c r="F61" s="436" t="s">
        <v>3677</v>
      </c>
      <c r="G61" s="437"/>
      <c r="H61" s="437"/>
      <c r="I61" s="437"/>
      <c r="J61" s="437"/>
      <c r="K61" s="437"/>
      <c r="L61" s="437"/>
      <c r="M61" s="437"/>
      <c r="N61" s="437"/>
    </row>
    <row r="62" spans="2:14" ht="18.75" customHeight="1" thickTop="1" thickBot="1">
      <c r="E62" s="271" t="s">
        <v>1188</v>
      </c>
      <c r="F62" s="436" t="s">
        <v>3678</v>
      </c>
      <c r="G62" s="437"/>
      <c r="H62" s="437"/>
      <c r="I62" s="437"/>
      <c r="J62" s="437"/>
      <c r="K62" s="437"/>
      <c r="L62" s="437"/>
      <c r="M62" s="437"/>
      <c r="N62" s="437"/>
    </row>
    <row r="63" spans="2:14" ht="18.75" customHeight="1" thickTop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</sheetData>
  <mergeCells count="34">
    <mergeCell ref="B2:N2"/>
    <mergeCell ref="G6:G14"/>
    <mergeCell ref="H6:H14"/>
    <mergeCell ref="I6:I14"/>
    <mergeCell ref="K6:K14"/>
    <mergeCell ref="L6:L14"/>
    <mergeCell ref="J6:J14"/>
    <mergeCell ref="K17:K25"/>
    <mergeCell ref="L17:L25"/>
    <mergeCell ref="K28:K38"/>
    <mergeCell ref="L28:L38"/>
    <mergeCell ref="G28:G38"/>
    <mergeCell ref="H28:H38"/>
    <mergeCell ref="J17:J25"/>
    <mergeCell ref="J28:J38"/>
    <mergeCell ref="I28:I38"/>
    <mergeCell ref="G17:G25"/>
    <mergeCell ref="H17:H25"/>
    <mergeCell ref="I17:I25"/>
    <mergeCell ref="K41:K51"/>
    <mergeCell ref="L41:L51"/>
    <mergeCell ref="B53:G53"/>
    <mergeCell ref="B55:N55"/>
    <mergeCell ref="B56:N56"/>
    <mergeCell ref="J41:J51"/>
    <mergeCell ref="G41:G51"/>
    <mergeCell ref="H41:H51"/>
    <mergeCell ref="I41:I51"/>
    <mergeCell ref="F62:N62"/>
    <mergeCell ref="F57:N57"/>
    <mergeCell ref="F58:N58"/>
    <mergeCell ref="F59:N59"/>
    <mergeCell ref="F60:N60"/>
    <mergeCell ref="F61:N61"/>
  </mergeCells>
  <hyperlinks>
    <hyperlink ref="A4" location="'Прайс-лист'!R2425C2" display="ПРАЙС" xr:uid="{00000000-0004-0000-9100-000000000000}"/>
    <hyperlink ref="A3" location="З!R15C4" display="З`ЄДНУВАЧІ" xr:uid="{00000000-0004-0000-91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3513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3252</v>
      </c>
      <c r="C6" s="9" t="s">
        <v>3140</v>
      </c>
      <c r="D6" s="10"/>
      <c r="E6" s="11" t="s">
        <v>385</v>
      </c>
      <c r="F6" s="12"/>
      <c r="G6" s="444">
        <v>57</v>
      </c>
      <c r="H6" s="444">
        <v>20</v>
      </c>
      <c r="I6" s="444">
        <v>16</v>
      </c>
      <c r="J6" s="444">
        <v>2</v>
      </c>
      <c r="K6" s="444" t="s">
        <v>67</v>
      </c>
      <c r="L6" s="390">
        <v>7.0000000000000007E-2</v>
      </c>
      <c r="M6" s="7">
        <f>'Прайс-лист'!N2453</f>
        <v>105.25520366469095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  <c r="M7" s="7"/>
    </row>
    <row r="8" spans="1:13" ht="18.75" customHeight="1" thickTop="1" thickBot="1">
      <c r="B8" s="16" t="s">
        <v>3253</v>
      </c>
      <c r="C8" s="9" t="s">
        <v>1330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'Прайс-лист'!N2454</f>
        <v>227.72577402878917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  <c r="M9" s="7"/>
    </row>
    <row r="10" spans="1:13" ht="18.75" customHeight="1" thickTop="1" thickBot="1">
      <c r="B10" s="16" t="s">
        <v>3254</v>
      </c>
      <c r="C10" s="9" t="s">
        <v>1331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'Прайс-лист'!N2455</f>
        <v>217.26800333954276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3255</v>
      </c>
      <c r="C12" s="9" t="s">
        <v>1332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'Прайс-лист'!N2456</f>
        <v>204.63876863674849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9"/>
    </row>
    <row r="14" spans="1:13" ht="18.75" customHeight="1" thickTop="1" thickBot="1">
      <c r="B14" s="16" t="s">
        <v>3256</v>
      </c>
      <c r="C14" s="9" t="s">
        <v>1333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9" t="s">
        <v>87</v>
      </c>
      <c r="M14" s="7">
        <f>'Прайс-лист'!N2457</f>
        <v>136.66325915664692</v>
      </c>
    </row>
    <row r="15" spans="1:13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444"/>
      <c r="L15" s="9"/>
    </row>
    <row r="16" spans="1:13" ht="18.75" customHeight="1" thickTop="1" thickBot="1">
      <c r="B16" s="16" t="s">
        <v>3257</v>
      </c>
      <c r="C16" s="9" t="s">
        <v>1334</v>
      </c>
      <c r="D16" s="10"/>
      <c r="E16" s="271" t="s">
        <v>1188</v>
      </c>
      <c r="F16" s="12"/>
      <c r="G16" s="444"/>
      <c r="H16" s="444"/>
      <c r="I16" s="444"/>
      <c r="J16" s="444"/>
      <c r="K16" s="444"/>
      <c r="L16" s="9" t="s">
        <v>87</v>
      </c>
      <c r="M16" s="7">
        <f>'Прайс-лист'!N2458</f>
        <v>221.31561226079594</v>
      </c>
    </row>
    <row r="17" spans="2:14" ht="3.75" customHeight="1" thickTop="1" thickBot="1">
      <c r="B17" s="17"/>
      <c r="C17" s="9"/>
      <c r="D17" s="10"/>
      <c r="E17" s="15"/>
      <c r="F17" s="14"/>
      <c r="G17" s="444"/>
      <c r="H17" s="444"/>
      <c r="I17" s="444"/>
      <c r="J17" s="444"/>
      <c r="K17" s="444"/>
      <c r="L17" s="9"/>
    </row>
    <row r="18" spans="2:14" ht="18.75" customHeight="1" thickTop="1" thickBot="1">
      <c r="B18" s="16" t="s">
        <v>3258</v>
      </c>
      <c r="C18" s="9" t="s">
        <v>1335</v>
      </c>
      <c r="D18" s="10"/>
      <c r="E18" s="272" t="s">
        <v>1197</v>
      </c>
      <c r="F18" s="12"/>
      <c r="G18" s="444"/>
      <c r="H18" s="444"/>
      <c r="I18" s="444"/>
      <c r="J18" s="444"/>
      <c r="K18" s="444"/>
      <c r="L18" s="9" t="s">
        <v>87</v>
      </c>
      <c r="M18" s="7">
        <f>'Прайс-лист'!N2459</f>
        <v>221.31561226079594</v>
      </c>
    </row>
    <row r="19" spans="2:14" ht="7.5" customHeight="1" thickTop="1"/>
    <row r="20" spans="2:14" ht="37.5" customHeight="1">
      <c r="B20" s="500" t="s">
        <v>18</v>
      </c>
      <c r="C20" s="501"/>
      <c r="D20" s="501"/>
      <c r="E20" s="501"/>
      <c r="F20" s="501"/>
      <c r="G20" s="502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 thickBot="1">
      <c r="B22" s="437" t="s">
        <v>3955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2:14" ht="18.75" customHeight="1" thickTop="1" thickBot="1">
      <c r="E23" s="11" t="s">
        <v>385</v>
      </c>
      <c r="F23" s="436" t="s">
        <v>38</v>
      </c>
      <c r="G23" s="437"/>
      <c r="H23" s="437"/>
      <c r="I23" s="437"/>
      <c r="J23" s="437"/>
      <c r="K23" s="437"/>
      <c r="L23" s="437"/>
      <c r="M23" s="437"/>
    </row>
    <row r="24" spans="2:14" ht="18.75" customHeight="1" thickTop="1" thickBot="1">
      <c r="E24" s="27" t="s">
        <v>11</v>
      </c>
      <c r="F24" s="436" t="s">
        <v>3668</v>
      </c>
      <c r="G24" s="437"/>
      <c r="H24" s="437"/>
      <c r="I24" s="437"/>
      <c r="J24" s="437"/>
      <c r="K24" s="437"/>
      <c r="L24" s="437"/>
      <c r="M24" s="437"/>
    </row>
    <row r="25" spans="2:14" ht="18.75" customHeight="1" thickTop="1" thickBot="1">
      <c r="E25" s="28" t="s">
        <v>386</v>
      </c>
      <c r="F25" s="436" t="s">
        <v>3669</v>
      </c>
      <c r="G25" s="437"/>
      <c r="H25" s="437"/>
      <c r="I25" s="437"/>
      <c r="J25" s="437"/>
      <c r="K25" s="437"/>
      <c r="L25" s="437"/>
      <c r="M25" s="437"/>
    </row>
    <row r="26" spans="2:14" ht="18.75" customHeight="1" thickTop="1" thickBot="1">
      <c r="E26" s="242" t="s">
        <v>438</v>
      </c>
      <c r="F26" s="436" t="s">
        <v>2581</v>
      </c>
      <c r="G26" s="437"/>
      <c r="H26" s="437"/>
      <c r="I26" s="437"/>
      <c r="J26" s="437"/>
      <c r="K26" s="437"/>
      <c r="L26" s="437"/>
      <c r="M26" s="437"/>
    </row>
    <row r="27" spans="2:14" ht="18.75" customHeight="1" thickTop="1" thickBot="1">
      <c r="E27" s="258" t="s">
        <v>1105</v>
      </c>
      <c r="F27" s="436" t="s">
        <v>3677</v>
      </c>
      <c r="G27" s="437"/>
      <c r="H27" s="437"/>
      <c r="I27" s="437"/>
      <c r="J27" s="437"/>
      <c r="K27" s="437"/>
      <c r="L27" s="437"/>
      <c r="M27" s="437"/>
    </row>
    <row r="28" spans="2:14" ht="18.75" customHeight="1" thickTop="1" thickBot="1">
      <c r="E28" s="271" t="s">
        <v>1188</v>
      </c>
      <c r="F28" s="436" t="s">
        <v>3868</v>
      </c>
      <c r="G28" s="437"/>
      <c r="H28" s="437"/>
      <c r="I28" s="437"/>
      <c r="J28" s="437"/>
      <c r="K28" s="437"/>
      <c r="L28" s="437"/>
      <c r="M28" s="437"/>
      <c r="N28" s="437"/>
    </row>
    <row r="29" spans="2:14" ht="18.75" customHeight="1" thickTop="1" thickBot="1">
      <c r="E29" s="272" t="s">
        <v>1197</v>
      </c>
      <c r="F29" s="436" t="s">
        <v>3869</v>
      </c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0:G20"/>
    <mergeCell ref="B2:M2"/>
    <mergeCell ref="G6:G18"/>
    <mergeCell ref="H6:H18"/>
    <mergeCell ref="I6:I18"/>
    <mergeCell ref="J6:J18"/>
    <mergeCell ref="K6:K18"/>
    <mergeCell ref="F28:N28"/>
    <mergeCell ref="F29:N29"/>
    <mergeCell ref="B22:M22"/>
    <mergeCell ref="F23:M23"/>
    <mergeCell ref="F24:M24"/>
    <mergeCell ref="F25:M25"/>
    <mergeCell ref="F26:M26"/>
    <mergeCell ref="F27:M27"/>
  </mergeCells>
  <hyperlinks>
    <hyperlink ref="A4" location="'Прайс-лист'!R2456C2" display="ПРАЙС" xr:uid="{00000000-0004-0000-9200-000000000000}"/>
    <hyperlink ref="A3" location="З!R18C2" display="З`ЄДНУВАЧІ" xr:uid="{00000000-0004-0000-9200-000001000000}"/>
  </hyperlinks>
  <pageMargins left="0.7" right="0.7" top="0.75" bottom="0.75" header="0.3" footer="0.3"/>
  <pageSetup paperSize="9" scale="55" orientation="landscape" horizontalDpi="4294967293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tabColor theme="5" tint="0.39997558519241921"/>
    <pageSetUpPr fitToPage="1"/>
  </sheetPr>
  <dimension ref="A1:O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1" t="s">
        <v>3514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3242</v>
      </c>
      <c r="C6" s="9" t="s">
        <v>3247</v>
      </c>
      <c r="D6" s="10"/>
      <c r="E6" s="11" t="s">
        <v>385</v>
      </c>
      <c r="F6" s="12"/>
      <c r="G6" s="444">
        <v>57</v>
      </c>
      <c r="H6" s="444">
        <v>40</v>
      </c>
      <c r="I6" s="444">
        <v>8</v>
      </c>
      <c r="J6" s="444">
        <v>2</v>
      </c>
      <c r="K6" s="444" t="s">
        <v>3606</v>
      </c>
      <c r="L6" s="9">
        <v>0.122</v>
      </c>
      <c r="M6" s="7">
        <f>'Прайс-лист'!N2470</f>
        <v>51.090205310753596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3243</v>
      </c>
      <c r="C8" s="9" t="s">
        <v>3248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'Прайс-лист'!N2471</f>
        <v>226.49238246909394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3244</v>
      </c>
      <c r="C10" s="9" t="s">
        <v>3249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'Прайс-лист'!N2472</f>
        <v>117.25905673158339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3245</v>
      </c>
      <c r="C12" s="9" t="s">
        <v>3250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'Прайс-лист'!N2473</f>
        <v>175.8017265368332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9"/>
    </row>
    <row r="14" spans="1:13" ht="18.75" customHeight="1" thickTop="1" thickBot="1">
      <c r="B14" s="16" t="s">
        <v>3246</v>
      </c>
      <c r="C14" s="9" t="s">
        <v>3251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9" t="s">
        <v>87</v>
      </c>
      <c r="M14" s="7">
        <f>'Прайс-лист'!N2474</f>
        <v>79.562441456392889</v>
      </c>
    </row>
    <row r="15" spans="1:13" ht="7.5" customHeight="1" thickTop="1"/>
    <row r="16" spans="1:13" ht="37.5" customHeight="1">
      <c r="B16" s="438" t="s">
        <v>18</v>
      </c>
      <c r="C16" s="439"/>
      <c r="D16" s="439"/>
      <c r="E16" s="439"/>
      <c r="F16" s="439"/>
      <c r="G16" s="440"/>
    </row>
    <row r="17" spans="2:13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2:13" ht="18.75" customHeight="1" thickBot="1">
      <c r="B18" s="437" t="s">
        <v>3956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</row>
    <row r="19" spans="2:13" ht="18.75" customHeight="1" thickTop="1" thickBot="1">
      <c r="B19" s="29"/>
      <c r="C19" s="29"/>
      <c r="D19" s="29"/>
      <c r="E19" s="11" t="s">
        <v>385</v>
      </c>
      <c r="F19" s="436" t="s">
        <v>38</v>
      </c>
      <c r="G19" s="437"/>
      <c r="H19" s="437"/>
      <c r="I19" s="437"/>
      <c r="J19" s="437"/>
      <c r="K19" s="437"/>
      <c r="L19" s="437"/>
      <c r="M19" s="437"/>
    </row>
    <row r="20" spans="2:13" ht="18.75" customHeight="1" thickTop="1" thickBot="1">
      <c r="B20" s="29"/>
      <c r="C20" s="29"/>
      <c r="D20" s="29"/>
      <c r="E20" s="27" t="s">
        <v>11</v>
      </c>
      <c r="F20" s="436" t="s">
        <v>3668</v>
      </c>
      <c r="G20" s="437"/>
      <c r="H20" s="437"/>
      <c r="I20" s="437"/>
      <c r="J20" s="437"/>
      <c r="K20" s="437"/>
      <c r="L20" s="437"/>
      <c r="M20" s="437"/>
    </row>
    <row r="21" spans="2:13" ht="18.75" customHeight="1" thickTop="1" thickBot="1">
      <c r="E21" s="28" t="s">
        <v>386</v>
      </c>
      <c r="F21" s="436" t="s">
        <v>3669</v>
      </c>
      <c r="G21" s="437"/>
      <c r="H21" s="437"/>
      <c r="I21" s="437"/>
      <c r="J21" s="437"/>
      <c r="K21" s="437"/>
      <c r="L21" s="437"/>
      <c r="M21" s="437"/>
    </row>
    <row r="22" spans="2:13" ht="18.75" customHeight="1" thickTop="1" thickBot="1">
      <c r="E22" s="242" t="s">
        <v>438</v>
      </c>
      <c r="F22" s="436" t="s">
        <v>2581</v>
      </c>
      <c r="G22" s="437"/>
      <c r="H22" s="437"/>
      <c r="I22" s="437"/>
      <c r="J22" s="437"/>
      <c r="K22" s="437"/>
      <c r="L22" s="437"/>
      <c r="M22" s="437"/>
    </row>
    <row r="23" spans="2:13" ht="18.75" customHeight="1" thickTop="1" thickBot="1">
      <c r="E23" s="258" t="s">
        <v>1105</v>
      </c>
      <c r="F23" s="436" t="s">
        <v>3677</v>
      </c>
      <c r="G23" s="437"/>
      <c r="H23" s="437"/>
      <c r="I23" s="437"/>
      <c r="J23" s="437"/>
      <c r="K23" s="437"/>
      <c r="L23" s="437"/>
      <c r="M23" s="437"/>
    </row>
    <row r="24" spans="2:13" ht="18.75" customHeight="1" thickTop="1">
      <c r="E24" s="352"/>
      <c r="F24" s="436"/>
      <c r="G24" s="437"/>
      <c r="H24" s="437"/>
    </row>
    <row r="25" spans="2:13" ht="18.75" customHeight="1">
      <c r="E25" s="353"/>
      <c r="F25" s="437"/>
      <c r="G25" s="437"/>
      <c r="H25" s="437"/>
    </row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5">
    <mergeCell ref="B16:G16"/>
    <mergeCell ref="B2:M2"/>
    <mergeCell ref="G6:G14"/>
    <mergeCell ref="H6:H14"/>
    <mergeCell ref="I6:I14"/>
    <mergeCell ref="J6:J14"/>
    <mergeCell ref="K6:K14"/>
    <mergeCell ref="F24:H24"/>
    <mergeCell ref="F25:H25"/>
    <mergeCell ref="B18:M18"/>
    <mergeCell ref="F19:M19"/>
    <mergeCell ref="F20:M20"/>
    <mergeCell ref="F21:M21"/>
    <mergeCell ref="F22:M22"/>
    <mergeCell ref="F23:M23"/>
  </mergeCells>
  <hyperlinks>
    <hyperlink ref="A4" location="'Прайс-лист'!R2472C2" display="ПРАЙС" xr:uid="{00000000-0004-0000-9300-000000000000}"/>
    <hyperlink ref="A3" location="З!R18C3" display="З`ЄДНУВАЧІ" xr:uid="{00000000-0004-0000-93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tabColor theme="5" tint="0.39997558519241921"/>
    <pageSetUpPr fitToPage="1"/>
  </sheetPr>
  <dimension ref="A1:O42"/>
  <sheetViews>
    <sheetView zoomScaleNormal="100" workbookViewId="0">
      <selection activeCell="N21" sqref="N2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1" t="s">
        <v>3515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3259</v>
      </c>
      <c r="C6" s="9" t="s">
        <v>3265</v>
      </c>
      <c r="D6" s="10"/>
      <c r="E6" s="11" t="s">
        <v>385</v>
      </c>
      <c r="F6" s="12"/>
      <c r="G6" s="444">
        <v>57</v>
      </c>
      <c r="H6" s="444">
        <v>40</v>
      </c>
      <c r="I6" s="444">
        <v>8</v>
      </c>
      <c r="J6" s="444">
        <v>2</v>
      </c>
      <c r="K6" s="444" t="s">
        <v>3611</v>
      </c>
      <c r="L6" s="9">
        <v>0.16800000000000001</v>
      </c>
      <c r="M6" s="7">
        <f>'Прайс-лист'!N2485</f>
        <v>67.089552162574094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  <c r="M7" s="7"/>
    </row>
    <row r="8" spans="1:13" ht="18.75" customHeight="1" thickTop="1" thickBot="1">
      <c r="B8" s="16" t="s">
        <v>3260</v>
      </c>
      <c r="C8" s="9" t="s">
        <v>1429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'Прайс-лист'!N2486</f>
        <v>299.73152071803554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  <c r="M9" s="7"/>
    </row>
    <row r="10" spans="1:13" ht="18.75" customHeight="1" thickTop="1" thickBot="1">
      <c r="B10" s="16" t="s">
        <v>3261</v>
      </c>
      <c r="C10" s="9" t="s">
        <v>1430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'Прайс-лист'!N2487</f>
        <v>144.02886509060119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3262</v>
      </c>
      <c r="C12" s="9" t="s">
        <v>1431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'Прайс-лист'!N2488</f>
        <v>193.17343864521592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9"/>
    </row>
    <row r="14" spans="1:13" ht="18.75" customHeight="1" thickTop="1" thickBot="1">
      <c r="B14" s="16" t="s">
        <v>3263</v>
      </c>
      <c r="C14" s="9" t="s">
        <v>1432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9" t="s">
        <v>87</v>
      </c>
      <c r="M14" s="7">
        <f>'Прайс-лист'!N2489</f>
        <v>83.731652362404745</v>
      </c>
    </row>
    <row r="15" spans="1:13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444"/>
      <c r="L15" s="9"/>
    </row>
    <row r="16" spans="1:13" ht="18.75" customHeight="1" thickTop="1" thickBot="1">
      <c r="B16" s="16" t="s">
        <v>3264</v>
      </c>
      <c r="C16" s="9" t="s">
        <v>1433</v>
      </c>
      <c r="D16" s="10"/>
      <c r="E16" s="271" t="s">
        <v>1188</v>
      </c>
      <c r="F16" s="12"/>
      <c r="G16" s="444"/>
      <c r="H16" s="444"/>
      <c r="I16" s="444"/>
      <c r="J16" s="444"/>
      <c r="K16" s="444"/>
      <c r="L16" s="9" t="s">
        <v>87</v>
      </c>
      <c r="M16" s="7">
        <f>'Прайс-лист'!N2490</f>
        <v>246.95625933276881</v>
      </c>
    </row>
    <row r="17" spans="2:13" ht="7.5" customHeight="1" thickTop="1"/>
    <row r="18" spans="2:13" ht="37.5" customHeight="1">
      <c r="B18" s="438" t="s">
        <v>18</v>
      </c>
      <c r="C18" s="439"/>
      <c r="D18" s="439"/>
      <c r="E18" s="439"/>
      <c r="F18" s="439"/>
      <c r="G18" s="440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2:13" ht="18.75" customHeight="1" thickBot="1">
      <c r="B20" s="437" t="s">
        <v>3956</v>
      </c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</row>
    <row r="21" spans="2:13" ht="18.75" customHeight="1" thickTop="1" thickBot="1">
      <c r="B21" s="29"/>
      <c r="C21" s="29"/>
      <c r="D21" s="29"/>
      <c r="E21" s="11" t="s">
        <v>385</v>
      </c>
      <c r="F21" s="436" t="s">
        <v>38</v>
      </c>
      <c r="G21" s="437"/>
      <c r="H21" s="437"/>
      <c r="I21" s="437"/>
      <c r="J21" s="437"/>
      <c r="K21" s="437"/>
      <c r="L21" s="437"/>
      <c r="M21" s="437"/>
    </row>
    <row r="22" spans="2:13" ht="18.75" customHeight="1" thickTop="1" thickBot="1">
      <c r="B22" s="29"/>
      <c r="C22" s="29"/>
      <c r="D22" s="29"/>
      <c r="E22" s="27" t="s">
        <v>11</v>
      </c>
      <c r="F22" s="436" t="s">
        <v>3668</v>
      </c>
      <c r="G22" s="437"/>
      <c r="H22" s="437"/>
      <c r="I22" s="437"/>
      <c r="J22" s="437"/>
      <c r="K22" s="437"/>
      <c r="L22" s="437"/>
      <c r="M22" s="437"/>
    </row>
    <row r="23" spans="2:13" ht="18.75" customHeight="1" thickTop="1" thickBot="1">
      <c r="E23" s="28" t="s">
        <v>386</v>
      </c>
      <c r="F23" s="436" t="s">
        <v>3669</v>
      </c>
      <c r="G23" s="437"/>
      <c r="H23" s="437"/>
      <c r="I23" s="437"/>
      <c r="J23" s="437"/>
      <c r="K23" s="437"/>
      <c r="L23" s="437"/>
      <c r="M23" s="437"/>
    </row>
    <row r="24" spans="2:13" ht="18.75" customHeight="1" thickTop="1" thickBot="1">
      <c r="E24" s="242" t="s">
        <v>438</v>
      </c>
      <c r="F24" s="436" t="s">
        <v>2581</v>
      </c>
      <c r="G24" s="437"/>
      <c r="H24" s="437"/>
      <c r="I24" s="437"/>
      <c r="J24" s="437"/>
      <c r="K24" s="437"/>
      <c r="L24" s="437"/>
      <c r="M24" s="437"/>
    </row>
    <row r="25" spans="2:13" ht="18.75" customHeight="1" thickTop="1" thickBot="1">
      <c r="E25" s="258" t="s">
        <v>1105</v>
      </c>
      <c r="F25" s="436" t="s">
        <v>3677</v>
      </c>
      <c r="G25" s="437"/>
      <c r="H25" s="437"/>
      <c r="I25" s="437"/>
      <c r="J25" s="437"/>
      <c r="K25" s="437"/>
      <c r="L25" s="437"/>
      <c r="M25" s="437"/>
    </row>
    <row r="26" spans="2:13" ht="18.75" customHeight="1" thickTop="1" thickBot="1">
      <c r="E26" s="271" t="s">
        <v>1188</v>
      </c>
      <c r="F26" s="436" t="s">
        <v>3670</v>
      </c>
      <c r="G26" s="437"/>
      <c r="H26" s="437"/>
      <c r="I26" s="437"/>
      <c r="J26" s="437"/>
      <c r="K26" s="437"/>
      <c r="L26" s="437"/>
      <c r="M26" s="437"/>
    </row>
    <row r="27" spans="2:13" ht="18.75" customHeight="1" thickTop="1" thickBot="1">
      <c r="E27" s="15"/>
      <c r="F27" s="436"/>
      <c r="G27" s="437"/>
      <c r="H27" s="437"/>
    </row>
    <row r="28" spans="2:13" ht="18.75" customHeight="1" thickTop="1" thickBot="1">
      <c r="E28" s="351"/>
      <c r="F28" s="436"/>
      <c r="G28" s="437"/>
      <c r="H28" s="437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6">
    <mergeCell ref="B2:M2"/>
    <mergeCell ref="G6:G16"/>
    <mergeCell ref="H6:H16"/>
    <mergeCell ref="I6:I16"/>
    <mergeCell ref="J6:J16"/>
    <mergeCell ref="K6:K16"/>
    <mergeCell ref="F27:H27"/>
    <mergeCell ref="F28:H28"/>
    <mergeCell ref="B18:G18"/>
    <mergeCell ref="B20:M20"/>
    <mergeCell ref="F21:M21"/>
    <mergeCell ref="F22:M22"/>
    <mergeCell ref="F23:M23"/>
    <mergeCell ref="F24:M24"/>
    <mergeCell ref="F25:M25"/>
    <mergeCell ref="F26:M26"/>
  </mergeCells>
  <hyperlinks>
    <hyperlink ref="A4" location="'Прайс-лист'!R2487C2" display="ПРАЙС" xr:uid="{00000000-0004-0000-9400-000000000000}"/>
    <hyperlink ref="A3" location="З!R18C4" display="З`ЄДНУВАЧІ" xr:uid="{00000000-0004-0000-9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63" t="s">
        <v>1700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16</v>
      </c>
      <c r="C6" s="9" t="s">
        <v>180</v>
      </c>
      <c r="D6" s="10"/>
      <c r="E6" s="11" t="s">
        <v>385</v>
      </c>
      <c r="F6" s="12"/>
      <c r="G6" s="444">
        <v>100</v>
      </c>
      <c r="H6" s="444">
        <v>70</v>
      </c>
      <c r="I6" s="444">
        <v>26</v>
      </c>
      <c r="J6" s="444" t="s">
        <v>17</v>
      </c>
      <c r="K6" s="9" t="s">
        <v>87</v>
      </c>
      <c r="L6" s="7">
        <f>'Прайс-лист'!N94</f>
        <v>47.667978025402206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2" ht="18.75" customHeight="1" thickTop="1" thickBot="1">
      <c r="B8" s="16" t="s">
        <v>21</v>
      </c>
      <c r="C8" s="9" t="s">
        <v>97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'Прайс-лист'!N95</f>
        <v>246.67831193903467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22</v>
      </c>
      <c r="C10" s="9" t="s">
        <v>98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'Прайс-лист'!N96</f>
        <v>204.98620287891612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19</v>
      </c>
      <c r="C13" s="9" t="s">
        <v>181</v>
      </c>
      <c r="D13" s="10"/>
      <c r="E13" s="11" t="s">
        <v>385</v>
      </c>
      <c r="F13" s="12"/>
      <c r="G13" s="444">
        <v>100</v>
      </c>
      <c r="H13" s="444">
        <v>120</v>
      </c>
      <c r="I13" s="444">
        <v>26</v>
      </c>
      <c r="J13" s="444" t="s">
        <v>17</v>
      </c>
      <c r="K13" s="9">
        <v>5.8000000000000003E-2</v>
      </c>
      <c r="L13" s="7">
        <f>'Прайс-лист'!N97</f>
        <v>73.65605933954275</v>
      </c>
    </row>
    <row r="14" spans="1:12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175"/>
    </row>
    <row r="15" spans="1:12" ht="18.75" customHeight="1" thickTop="1" thickBot="1">
      <c r="B15" s="16" t="s">
        <v>24</v>
      </c>
      <c r="C15" s="9" t="s">
        <v>100</v>
      </c>
      <c r="D15" s="10"/>
      <c r="E15" s="27" t="s">
        <v>11</v>
      </c>
      <c r="F15" s="14"/>
      <c r="G15" s="444"/>
      <c r="H15" s="444"/>
      <c r="I15" s="444"/>
      <c r="J15" s="444"/>
      <c r="K15" s="9" t="s">
        <v>87</v>
      </c>
      <c r="L15" s="7">
        <f>'Прайс-лист'!N98</f>
        <v>291.84476342082979</v>
      </c>
    </row>
    <row r="16" spans="1:12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9"/>
    </row>
    <row r="17" spans="2:12" ht="18.75" customHeight="1" thickTop="1" thickBot="1">
      <c r="B17" s="16" t="s">
        <v>31</v>
      </c>
      <c r="C17" s="9" t="s">
        <v>101</v>
      </c>
      <c r="D17" s="10"/>
      <c r="E17" s="28" t="s">
        <v>386</v>
      </c>
      <c r="F17" s="12"/>
      <c r="G17" s="444"/>
      <c r="H17" s="444"/>
      <c r="I17" s="444"/>
      <c r="J17" s="444"/>
      <c r="K17" s="9" t="s">
        <v>87</v>
      </c>
      <c r="L17" s="7">
        <f>'Прайс-лист'!N99</f>
        <v>227.56942861981372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20</v>
      </c>
      <c r="C20" s="9" t="s">
        <v>182</v>
      </c>
      <c r="D20" s="10"/>
      <c r="E20" s="11" t="s">
        <v>385</v>
      </c>
      <c r="F20" s="12"/>
      <c r="G20" s="444">
        <v>330</v>
      </c>
      <c r="H20" s="444">
        <v>70</v>
      </c>
      <c r="I20" s="444">
        <v>26</v>
      </c>
      <c r="J20" s="444" t="s">
        <v>17</v>
      </c>
      <c r="K20" s="9" t="s">
        <v>87</v>
      </c>
      <c r="L20" s="7">
        <f>'Прайс-лист'!N100</f>
        <v>101.95457836409821</v>
      </c>
    </row>
    <row r="21" spans="2:12" ht="3.75" customHeight="1" thickTop="1" thickBot="1">
      <c r="B21" s="18"/>
      <c r="C21" s="9"/>
      <c r="D21" s="10"/>
      <c r="E21" s="13"/>
      <c r="F21" s="13"/>
      <c r="G21" s="444"/>
      <c r="H21" s="444"/>
      <c r="I21" s="444"/>
      <c r="J21" s="444"/>
      <c r="K21" s="175"/>
    </row>
    <row r="22" spans="2:12" ht="18.75" customHeight="1" thickTop="1" thickBot="1">
      <c r="B22" s="16" t="s">
        <v>25</v>
      </c>
      <c r="C22" s="9" t="s">
        <v>103</v>
      </c>
      <c r="D22" s="10"/>
      <c r="E22" s="27" t="s">
        <v>11</v>
      </c>
      <c r="F22" s="14"/>
      <c r="G22" s="444"/>
      <c r="H22" s="444"/>
      <c r="I22" s="444"/>
      <c r="J22" s="444"/>
      <c r="K22" s="9" t="s">
        <v>87</v>
      </c>
      <c r="L22" s="7">
        <f>'Прайс-лист'!N101</f>
        <v>382.17766638441992</v>
      </c>
    </row>
    <row r="23" spans="2:12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444"/>
      <c r="K23" s="9"/>
    </row>
    <row r="24" spans="2:12" ht="18.75" customHeight="1" thickTop="1" thickBot="1">
      <c r="B24" s="16" t="s">
        <v>32</v>
      </c>
      <c r="C24" s="9" t="s">
        <v>104</v>
      </c>
      <c r="D24" s="10"/>
      <c r="E24" s="28" t="s">
        <v>386</v>
      </c>
      <c r="F24" s="12"/>
      <c r="G24" s="444"/>
      <c r="H24" s="444"/>
      <c r="I24" s="444"/>
      <c r="J24" s="444"/>
      <c r="K24" s="9" t="s">
        <v>87</v>
      </c>
      <c r="L24" s="7">
        <f>'Прайс-лист'!N102</f>
        <v>270.99870889077056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23</v>
      </c>
      <c r="C27" s="9" t="s">
        <v>183</v>
      </c>
      <c r="D27" s="10"/>
      <c r="E27" s="11" t="s">
        <v>385</v>
      </c>
      <c r="F27" s="12"/>
      <c r="G27" s="444">
        <v>330</v>
      </c>
      <c r="H27" s="444">
        <v>120</v>
      </c>
      <c r="I27" s="444">
        <v>26</v>
      </c>
      <c r="J27" s="444" t="s">
        <v>17</v>
      </c>
      <c r="K27" s="9" t="s">
        <v>87</v>
      </c>
      <c r="L27" s="7">
        <f>'Прайс-лист'!N103</f>
        <v>114.13214855207451</v>
      </c>
    </row>
    <row r="28" spans="2:12" ht="3.75" customHeight="1" thickTop="1" thickBot="1">
      <c r="B28" s="18"/>
      <c r="C28" s="9"/>
      <c r="D28" s="10"/>
      <c r="E28" s="13"/>
      <c r="F28" s="13"/>
      <c r="G28" s="444"/>
      <c r="H28" s="444"/>
      <c r="I28" s="444"/>
      <c r="J28" s="444"/>
      <c r="K28" s="175"/>
    </row>
    <row r="29" spans="2:12" ht="18.75" customHeight="1" thickTop="1" thickBot="1">
      <c r="B29" s="16" t="s">
        <v>26</v>
      </c>
      <c r="C29" s="9" t="s">
        <v>106</v>
      </c>
      <c r="D29" s="10"/>
      <c r="E29" s="27" t="s">
        <v>11</v>
      </c>
      <c r="F29" s="14"/>
      <c r="G29" s="444"/>
      <c r="H29" s="444"/>
      <c r="I29" s="444"/>
      <c r="J29" s="444"/>
      <c r="K29" s="9" t="s">
        <v>87</v>
      </c>
      <c r="L29" s="7">
        <f>'Прайс-лист'!N104</f>
        <v>432.55563149872984</v>
      </c>
    </row>
    <row r="30" spans="2:12" ht="3.75" customHeight="1" thickTop="1" thickBot="1">
      <c r="B30" s="17"/>
      <c r="C30" s="9"/>
      <c r="D30" s="10"/>
      <c r="E30" s="15"/>
      <c r="F30" s="14"/>
      <c r="G30" s="444"/>
      <c r="H30" s="444"/>
      <c r="I30" s="444"/>
      <c r="J30" s="444"/>
      <c r="K30" s="9"/>
    </row>
    <row r="31" spans="2:12" ht="18.75" customHeight="1" thickTop="1" thickBot="1">
      <c r="B31" s="16" t="s">
        <v>33</v>
      </c>
      <c r="C31" s="9" t="s">
        <v>107</v>
      </c>
      <c r="D31" s="10"/>
      <c r="E31" s="28" t="s">
        <v>386</v>
      </c>
      <c r="F31" s="12"/>
      <c r="G31" s="444"/>
      <c r="H31" s="444"/>
      <c r="I31" s="444"/>
      <c r="J31" s="444"/>
      <c r="K31" s="9" t="s">
        <v>87</v>
      </c>
      <c r="L31" s="7">
        <f>'Прайс-лист'!N105</f>
        <v>305.74213310753601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4"/>
    </row>
    <row r="33" spans="2:12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26"/>
    </row>
    <row r="34" spans="2:12" ht="18.75" customHeight="1" thickTop="1" thickBot="1">
      <c r="B34" s="8" t="s">
        <v>27</v>
      </c>
      <c r="C34" s="9" t="s">
        <v>184</v>
      </c>
      <c r="D34" s="10"/>
      <c r="E34" s="11" t="s">
        <v>385</v>
      </c>
      <c r="F34" s="12"/>
      <c r="G34" s="444">
        <v>415</v>
      </c>
      <c r="H34" s="444">
        <v>70</v>
      </c>
      <c r="I34" s="444">
        <v>26</v>
      </c>
      <c r="J34" s="444" t="s">
        <v>17</v>
      </c>
      <c r="K34" s="9" t="s">
        <v>87</v>
      </c>
      <c r="L34" s="7">
        <f>'Прайс-лист'!N106</f>
        <v>122.24473810668924</v>
      </c>
    </row>
    <row r="35" spans="2:12" ht="3.75" customHeight="1" thickTop="1" thickBot="1">
      <c r="B35" s="18"/>
      <c r="C35" s="9"/>
      <c r="D35" s="10"/>
      <c r="E35" s="13"/>
      <c r="F35" s="13"/>
      <c r="G35" s="444"/>
      <c r="H35" s="444"/>
      <c r="I35" s="444"/>
      <c r="J35" s="444"/>
      <c r="K35" s="175"/>
    </row>
    <row r="36" spans="2:12" ht="18.75" customHeight="1" thickTop="1" thickBot="1">
      <c r="B36" s="16" t="s">
        <v>29</v>
      </c>
      <c r="C36" s="9" t="s">
        <v>109</v>
      </c>
      <c r="D36" s="10"/>
      <c r="E36" s="27" t="s">
        <v>11</v>
      </c>
      <c r="F36" s="14"/>
      <c r="G36" s="444"/>
      <c r="H36" s="444"/>
      <c r="I36" s="444"/>
      <c r="J36" s="444"/>
      <c r="K36" s="9" t="s">
        <v>87</v>
      </c>
      <c r="L36" s="7">
        <f>'Прайс-лист'!N107</f>
        <v>486.40793903471626</v>
      </c>
    </row>
    <row r="37" spans="2:12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9"/>
    </row>
    <row r="38" spans="2:12" ht="18.75" customHeight="1" thickTop="1" thickBot="1">
      <c r="B38" s="16" t="s">
        <v>34</v>
      </c>
      <c r="C38" s="9" t="s">
        <v>110</v>
      </c>
      <c r="D38" s="10"/>
      <c r="E38" s="28" t="s">
        <v>386</v>
      </c>
      <c r="F38" s="12"/>
      <c r="G38" s="444"/>
      <c r="H38" s="444"/>
      <c r="I38" s="444"/>
      <c r="J38" s="444"/>
      <c r="K38" s="9" t="s">
        <v>87</v>
      </c>
      <c r="L38" s="7">
        <f>'Прайс-лист'!N108</f>
        <v>319.63950279424211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26"/>
    </row>
    <row r="41" spans="2:12" ht="18.75" customHeight="1" thickTop="1" thickBot="1">
      <c r="B41" s="8" t="s">
        <v>28</v>
      </c>
      <c r="C41" s="9" t="s">
        <v>185</v>
      </c>
      <c r="D41" s="10"/>
      <c r="E41" s="11" t="s">
        <v>385</v>
      </c>
      <c r="F41" s="12"/>
      <c r="G41" s="444">
        <v>415</v>
      </c>
      <c r="H41" s="444">
        <v>120</v>
      </c>
      <c r="I41" s="444">
        <v>26</v>
      </c>
      <c r="J41" s="444" t="s">
        <v>17</v>
      </c>
      <c r="K41" s="9" t="s">
        <v>87</v>
      </c>
      <c r="L41" s="7">
        <f>'Прайс-лист'!N109</f>
        <v>145.9223817104149</v>
      </c>
    </row>
    <row r="42" spans="2:12" ht="3.75" customHeight="1" thickTop="1" thickBot="1">
      <c r="B42" s="18"/>
      <c r="C42" s="9"/>
      <c r="D42" s="10"/>
      <c r="E42" s="13"/>
      <c r="F42" s="13"/>
      <c r="G42" s="444"/>
      <c r="H42" s="444"/>
      <c r="I42" s="444"/>
      <c r="J42" s="444"/>
      <c r="K42" s="175"/>
    </row>
    <row r="43" spans="2:12" ht="18.75" customHeight="1" thickTop="1" thickBot="1">
      <c r="B43" s="16" t="s">
        <v>30</v>
      </c>
      <c r="C43" s="9" t="s">
        <v>112</v>
      </c>
      <c r="D43" s="10"/>
      <c r="E43" s="27" t="s">
        <v>11</v>
      </c>
      <c r="F43" s="14"/>
      <c r="G43" s="444"/>
      <c r="H43" s="444"/>
      <c r="I43" s="444"/>
      <c r="J43" s="444"/>
      <c r="K43" s="9" t="s">
        <v>87</v>
      </c>
      <c r="L43" s="7">
        <f>'Прайс-лист'!N110</f>
        <v>590.63821168501272</v>
      </c>
    </row>
    <row r="44" spans="2:12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9"/>
    </row>
    <row r="45" spans="2:12" ht="18.75" customHeight="1" thickTop="1" thickBot="1">
      <c r="B45" s="16" t="s">
        <v>35</v>
      </c>
      <c r="C45" s="9" t="s">
        <v>113</v>
      </c>
      <c r="D45" s="10"/>
      <c r="E45" s="28" t="s">
        <v>386</v>
      </c>
      <c r="F45" s="12"/>
      <c r="G45" s="444"/>
      <c r="H45" s="444"/>
      <c r="I45" s="444"/>
      <c r="J45" s="444"/>
      <c r="K45" s="9" t="s">
        <v>87</v>
      </c>
      <c r="L45" s="7">
        <f>'Прайс-лист'!N111</f>
        <v>364.8059542760372</v>
      </c>
    </row>
    <row r="46" spans="2:12" ht="7.5" customHeight="1" thickTop="1"/>
    <row r="47" spans="2:12" ht="37.5" customHeight="1">
      <c r="B47" s="466" t="s">
        <v>18</v>
      </c>
      <c r="C47" s="467"/>
      <c r="D47" s="467"/>
      <c r="E47" s="467"/>
      <c r="F47" s="467"/>
      <c r="G47" s="468"/>
    </row>
    <row r="48" spans="2:12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2:12" ht="18.75" customHeight="1">
      <c r="B49" s="437" t="s">
        <v>36</v>
      </c>
      <c r="C49" s="437"/>
      <c r="D49" s="437"/>
      <c r="E49" s="437"/>
      <c r="F49" s="437"/>
      <c r="G49" s="437"/>
      <c r="H49" s="437"/>
      <c r="I49" s="437"/>
      <c r="J49" s="437"/>
      <c r="K49" s="437"/>
      <c r="L49" s="437"/>
    </row>
    <row r="50" spans="2:12" ht="18.75" customHeight="1" thickBot="1">
      <c r="B50" s="437" t="s">
        <v>37</v>
      </c>
      <c r="C50" s="437"/>
      <c r="D50" s="437"/>
      <c r="E50" s="437"/>
      <c r="F50" s="437"/>
      <c r="G50" s="437"/>
      <c r="H50" s="437"/>
      <c r="I50" s="437"/>
      <c r="J50" s="437"/>
      <c r="K50" s="437"/>
      <c r="L50" s="437"/>
    </row>
    <row r="51" spans="2:12" ht="18.75" customHeight="1" thickTop="1" thickBot="1">
      <c r="E51" s="11" t="s">
        <v>385</v>
      </c>
      <c r="F51" s="436" t="s">
        <v>38</v>
      </c>
      <c r="G51" s="437"/>
      <c r="H51" s="437"/>
    </row>
    <row r="52" spans="2:12" ht="18.75" customHeight="1" thickTop="1" thickBot="1">
      <c r="E52" s="27" t="s">
        <v>11</v>
      </c>
      <c r="F52" s="436" t="s">
        <v>39</v>
      </c>
      <c r="G52" s="437"/>
      <c r="H52" s="437"/>
    </row>
    <row r="53" spans="2:12" ht="18.75" customHeight="1" thickTop="1" thickBot="1">
      <c r="E53" s="28" t="s">
        <v>386</v>
      </c>
      <c r="F53" s="436" t="s">
        <v>40</v>
      </c>
      <c r="G53" s="437"/>
      <c r="H53" s="437"/>
    </row>
    <row r="54" spans="2:12" ht="7.5" customHeight="1" thickTop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B47:G47"/>
    <mergeCell ref="G41:G45"/>
    <mergeCell ref="H41:H45"/>
    <mergeCell ref="I41:I45"/>
    <mergeCell ref="J41:J45"/>
    <mergeCell ref="F53:H53"/>
    <mergeCell ref="B49:L49"/>
    <mergeCell ref="B50:L50"/>
    <mergeCell ref="F51:H51"/>
    <mergeCell ref="F52:H52"/>
    <mergeCell ref="J34:J38"/>
    <mergeCell ref="G27:G31"/>
    <mergeCell ref="H27:H31"/>
    <mergeCell ref="I27:I31"/>
    <mergeCell ref="J27:J31"/>
    <mergeCell ref="G34:G38"/>
    <mergeCell ref="H34:H38"/>
    <mergeCell ref="I34:I38"/>
    <mergeCell ref="G20:G24"/>
    <mergeCell ref="H20:H24"/>
    <mergeCell ref="I20:I24"/>
    <mergeCell ref="J20:J24"/>
    <mergeCell ref="G13:G17"/>
    <mergeCell ref="H13:H17"/>
    <mergeCell ref="I13:I17"/>
    <mergeCell ref="J13:J17"/>
    <mergeCell ref="B2:L2"/>
    <mergeCell ref="G6:G10"/>
    <mergeCell ref="H6:H10"/>
    <mergeCell ref="I6:I10"/>
    <mergeCell ref="J6:J10"/>
  </mergeCells>
  <hyperlinks>
    <hyperlink ref="A3" location="Т!R9C2" display="ТРИМАЧІ" xr:uid="{00000000-0004-0000-0E00-000000000000}"/>
    <hyperlink ref="A4" location="'Прайс-лист'!R102C2" display="ПРАЙС" xr:uid="{00000000-0004-0000-0E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tabColor theme="5" tint="0.39997558519241921"/>
  </sheetPr>
  <dimension ref="A1:P70"/>
  <sheetViews>
    <sheetView zoomScaleNormal="10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5.7109375" style="4" customWidth="1"/>
    <col min="17" max="17" width="142.5703125" style="4" customWidth="1"/>
    <col min="18" max="16384" width="9.140625" style="4"/>
  </cols>
  <sheetData>
    <row r="1" spans="1:16" ht="15" customHeight="1"/>
    <row r="2" spans="1:16" ht="37.5" customHeight="1">
      <c r="B2" s="497" t="s">
        <v>3516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3628</v>
      </c>
      <c r="I4" s="5" t="s">
        <v>3630</v>
      </c>
      <c r="J4" s="5" t="s">
        <v>3635</v>
      </c>
      <c r="K4" s="5" t="s">
        <v>3639</v>
      </c>
      <c r="L4" s="5" t="s">
        <v>3637</v>
      </c>
      <c r="M4" s="5" t="s">
        <v>3638</v>
      </c>
      <c r="N4" s="5" t="s">
        <v>3640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3266</v>
      </c>
      <c r="C6" s="9" t="s">
        <v>3286</v>
      </c>
      <c r="D6" s="10"/>
      <c r="E6" s="11" t="s">
        <v>385</v>
      </c>
      <c r="F6" s="12"/>
      <c r="G6" s="516">
        <v>3000</v>
      </c>
      <c r="H6" s="444" t="s">
        <v>3629</v>
      </c>
      <c r="I6" s="444" t="s">
        <v>3629</v>
      </c>
      <c r="J6" s="9" t="s">
        <v>3631</v>
      </c>
      <c r="K6" s="9" t="s">
        <v>3593</v>
      </c>
      <c r="L6" s="444" t="s">
        <v>3629</v>
      </c>
      <c r="M6" s="9" t="s">
        <v>3629</v>
      </c>
      <c r="N6" s="9" t="s">
        <v>3593</v>
      </c>
      <c r="O6" s="9" t="s">
        <v>87</v>
      </c>
      <c r="P6" s="7">
        <f>'Прайс-лист'!N2501</f>
        <v>1488.8476617840001</v>
      </c>
    </row>
    <row r="7" spans="1:16" ht="3.75" customHeight="1" thickTop="1" thickBot="1">
      <c r="B7" s="17"/>
      <c r="C7" s="9"/>
      <c r="D7" s="10"/>
      <c r="E7" s="15"/>
      <c r="F7" s="14"/>
      <c r="G7" s="516"/>
      <c r="H7" s="444"/>
      <c r="I7" s="444"/>
      <c r="J7" s="175"/>
      <c r="K7" s="9"/>
      <c r="L7" s="444"/>
      <c r="M7" s="175"/>
      <c r="N7" s="9"/>
      <c r="O7" s="9"/>
    </row>
    <row r="8" spans="1:16" ht="18.75" customHeight="1" thickTop="1" thickBot="1">
      <c r="B8" s="16" t="s">
        <v>3267</v>
      </c>
      <c r="C8" s="9" t="s">
        <v>1451</v>
      </c>
      <c r="D8" s="10"/>
      <c r="E8" s="28" t="s">
        <v>386</v>
      </c>
      <c r="F8" s="12"/>
      <c r="G8" s="516"/>
      <c r="H8" s="444"/>
      <c r="I8" s="444"/>
      <c r="J8" s="9" t="s">
        <v>3631</v>
      </c>
      <c r="K8" s="9" t="s">
        <v>3593</v>
      </c>
      <c r="L8" s="444"/>
      <c r="M8" s="9" t="s">
        <v>3629</v>
      </c>
      <c r="N8" s="9" t="s">
        <v>3593</v>
      </c>
      <c r="O8" s="9" t="s">
        <v>87</v>
      </c>
      <c r="P8" s="7">
        <f>'Прайс-лист'!N2502</f>
        <v>4256.754409950001</v>
      </c>
    </row>
    <row r="9" spans="1:16" ht="3.75" customHeight="1" thickTop="1" thickBot="1">
      <c r="B9" s="17"/>
      <c r="C9" s="9"/>
      <c r="D9" s="10"/>
      <c r="E9" s="15"/>
      <c r="F9" s="14"/>
      <c r="G9" s="516"/>
      <c r="H9" s="444"/>
      <c r="I9" s="444"/>
      <c r="J9" s="175"/>
      <c r="K9" s="9"/>
      <c r="L9" s="444"/>
      <c r="M9" s="175"/>
      <c r="N9" s="9"/>
      <c r="O9" s="9"/>
    </row>
    <row r="10" spans="1:16" ht="18.75" customHeight="1" thickTop="1" thickBot="1">
      <c r="B10" s="16" t="s">
        <v>3268</v>
      </c>
      <c r="C10" s="9" t="s">
        <v>1452</v>
      </c>
      <c r="D10" s="10"/>
      <c r="E10" s="242" t="s">
        <v>438</v>
      </c>
      <c r="F10" s="12"/>
      <c r="G10" s="516"/>
      <c r="H10" s="444"/>
      <c r="I10" s="444"/>
      <c r="J10" s="9" t="s">
        <v>3629</v>
      </c>
      <c r="K10" s="9" t="s">
        <v>3629</v>
      </c>
      <c r="L10" s="444"/>
      <c r="M10" s="9" t="s">
        <v>3593</v>
      </c>
      <c r="N10" s="9" t="s">
        <v>3629</v>
      </c>
      <c r="O10" s="9" t="s">
        <v>87</v>
      </c>
      <c r="P10" s="7">
        <f>'Прайс-лист'!N2503</f>
        <v>0</v>
      </c>
    </row>
    <row r="11" spans="1:16" ht="3.75" customHeight="1" thickTop="1" thickBot="1">
      <c r="B11" s="17"/>
      <c r="C11" s="9"/>
      <c r="D11" s="10"/>
      <c r="E11" s="15"/>
      <c r="F11" s="14"/>
      <c r="G11" s="516"/>
      <c r="H11" s="444"/>
      <c r="I11" s="444"/>
      <c r="J11" s="175"/>
      <c r="K11" s="9"/>
      <c r="L11" s="444"/>
      <c r="M11" s="175"/>
      <c r="N11" s="9"/>
      <c r="O11" s="9"/>
    </row>
    <row r="12" spans="1:16" ht="18.75" customHeight="1" thickTop="1" thickBot="1">
      <c r="B12" s="16" t="s">
        <v>3269</v>
      </c>
      <c r="C12" s="9" t="s">
        <v>1453</v>
      </c>
      <c r="D12" s="10"/>
      <c r="E12" s="258" t="s">
        <v>1105</v>
      </c>
      <c r="F12" s="12"/>
      <c r="G12" s="516"/>
      <c r="H12" s="444"/>
      <c r="I12" s="444"/>
      <c r="J12" s="9" t="s">
        <v>3629</v>
      </c>
      <c r="K12" s="9" t="s">
        <v>3629</v>
      </c>
      <c r="L12" s="444"/>
      <c r="M12" s="9" t="s">
        <v>3593</v>
      </c>
      <c r="N12" s="9" t="s">
        <v>3629</v>
      </c>
      <c r="O12" s="9" t="s">
        <v>87</v>
      </c>
      <c r="P12" s="7">
        <f>'Прайс-лист'!N2504</f>
        <v>1553.2294070075361</v>
      </c>
    </row>
    <row r="13" spans="1:16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  <c r="N13" s="6"/>
      <c r="O13" s="6"/>
      <c r="P13" s="6"/>
    </row>
    <row r="14" spans="1:16" ht="7.5" customHeight="1" thickBot="1">
      <c r="G14" s="310"/>
    </row>
    <row r="15" spans="1:16" ht="18.75" customHeight="1" thickTop="1" thickBot="1">
      <c r="B15" s="8" t="s">
        <v>3270</v>
      </c>
      <c r="C15" s="9" t="s">
        <v>3287</v>
      </c>
      <c r="D15" s="10"/>
      <c r="E15" s="11" t="s">
        <v>385</v>
      </c>
      <c r="F15" s="12"/>
      <c r="G15" s="516">
        <v>4500</v>
      </c>
      <c r="H15" s="444" t="s">
        <v>3629</v>
      </c>
      <c r="I15" s="444" t="s">
        <v>3631</v>
      </c>
      <c r="J15" s="9" t="s">
        <v>3632</v>
      </c>
      <c r="K15" s="9" t="s">
        <v>3593</v>
      </c>
      <c r="L15" s="444" t="s">
        <v>3629</v>
      </c>
      <c r="M15" s="9" t="s">
        <v>3629</v>
      </c>
      <c r="N15" s="9" t="s">
        <v>3593</v>
      </c>
      <c r="O15" s="9" t="s">
        <v>87</v>
      </c>
      <c r="P15" s="7">
        <f>'Прайс-лист'!N2505</f>
        <v>2112.5338185840001</v>
      </c>
    </row>
    <row r="16" spans="1:16" ht="3.75" customHeight="1" thickTop="1" thickBot="1">
      <c r="B16" s="17"/>
      <c r="C16" s="9"/>
      <c r="D16" s="10"/>
      <c r="E16" s="15"/>
      <c r="F16" s="14"/>
      <c r="G16" s="516"/>
      <c r="H16" s="444"/>
      <c r="I16" s="444"/>
      <c r="J16" s="175"/>
      <c r="K16" s="9"/>
      <c r="L16" s="444"/>
      <c r="M16" s="175"/>
      <c r="N16" s="9"/>
      <c r="O16" s="9"/>
      <c r="P16" s="7"/>
    </row>
    <row r="17" spans="2:16" ht="18.75" customHeight="1" thickTop="1" thickBot="1">
      <c r="B17" s="16" t="s">
        <v>3271</v>
      </c>
      <c r="C17" s="9" t="s">
        <v>1455</v>
      </c>
      <c r="D17" s="10"/>
      <c r="E17" s="28" t="s">
        <v>386</v>
      </c>
      <c r="F17" s="12"/>
      <c r="G17" s="516"/>
      <c r="H17" s="444"/>
      <c r="I17" s="444"/>
      <c r="J17" s="9" t="s">
        <v>3632</v>
      </c>
      <c r="K17" s="9" t="s">
        <v>3593</v>
      </c>
      <c r="L17" s="444"/>
      <c r="M17" s="9" t="s">
        <v>3629</v>
      </c>
      <c r="N17" s="9" t="s">
        <v>3593</v>
      </c>
      <c r="O17" s="9" t="s">
        <v>87</v>
      </c>
      <c r="P17" s="7">
        <f>'Прайс-лист'!N2506</f>
        <v>6184.868561549999</v>
      </c>
    </row>
    <row r="18" spans="2:16" ht="3.75" customHeight="1" thickTop="1" thickBot="1">
      <c r="B18" s="17"/>
      <c r="C18" s="9"/>
      <c r="D18" s="10"/>
      <c r="E18" s="15"/>
      <c r="F18" s="14"/>
      <c r="G18" s="516"/>
      <c r="H18" s="444"/>
      <c r="I18" s="444"/>
      <c r="J18" s="175"/>
      <c r="K18" s="9"/>
      <c r="L18" s="444"/>
      <c r="M18" s="175"/>
      <c r="N18" s="9"/>
      <c r="O18" s="9"/>
    </row>
    <row r="19" spans="2:16" ht="18.75" customHeight="1" thickTop="1" thickBot="1">
      <c r="B19" s="16" t="s">
        <v>3272</v>
      </c>
      <c r="C19" s="9" t="s">
        <v>1456</v>
      </c>
      <c r="D19" s="10"/>
      <c r="E19" s="242" t="s">
        <v>438</v>
      </c>
      <c r="F19" s="12"/>
      <c r="G19" s="516"/>
      <c r="H19" s="444"/>
      <c r="I19" s="444"/>
      <c r="J19" s="9" t="s">
        <v>3629</v>
      </c>
      <c r="K19" s="9" t="s">
        <v>3631</v>
      </c>
      <c r="L19" s="444"/>
      <c r="M19" s="9" t="s">
        <v>3593</v>
      </c>
      <c r="N19" s="9" t="s">
        <v>3629</v>
      </c>
      <c r="O19" s="9" t="s">
        <v>87</v>
      </c>
      <c r="P19" s="7">
        <f>'Прайс-лист'!N2507</f>
        <v>0</v>
      </c>
    </row>
    <row r="20" spans="2:16" ht="3.75" customHeight="1" thickTop="1" thickBot="1">
      <c r="B20" s="17"/>
      <c r="C20" s="9"/>
      <c r="D20" s="10"/>
      <c r="E20" s="15"/>
      <c r="F20" s="14"/>
      <c r="G20" s="516"/>
      <c r="H20" s="444"/>
      <c r="I20" s="444"/>
      <c r="J20" s="175"/>
      <c r="K20" s="9"/>
      <c r="L20" s="444"/>
      <c r="M20" s="175"/>
      <c r="N20" s="9"/>
      <c r="O20" s="9"/>
    </row>
    <row r="21" spans="2:16" ht="18.75" customHeight="1" thickTop="1" thickBot="1">
      <c r="B21" s="16" t="s">
        <v>3273</v>
      </c>
      <c r="C21" s="9" t="s">
        <v>1457</v>
      </c>
      <c r="D21" s="10"/>
      <c r="E21" s="258" t="s">
        <v>1105</v>
      </c>
      <c r="F21" s="12"/>
      <c r="G21" s="516"/>
      <c r="H21" s="444"/>
      <c r="I21" s="444"/>
      <c r="J21" s="9" t="s">
        <v>3629</v>
      </c>
      <c r="K21" s="9" t="s">
        <v>3631</v>
      </c>
      <c r="L21" s="444"/>
      <c r="M21" s="9" t="s">
        <v>3593</v>
      </c>
      <c r="N21" s="9" t="s">
        <v>3629</v>
      </c>
      <c r="O21" s="9" t="s">
        <v>87</v>
      </c>
      <c r="P21" s="7">
        <f>'Прайс-лист'!N2508</f>
        <v>2389.5752263150721</v>
      </c>
    </row>
    <row r="22" spans="2:16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  <c r="N22" s="273"/>
      <c r="O22" s="273"/>
      <c r="P22" s="273"/>
    </row>
    <row r="23" spans="2:16" ht="7.5" customHeight="1" thickBot="1">
      <c r="G23" s="310"/>
    </row>
    <row r="24" spans="2:16" ht="18.75" customHeight="1" thickTop="1" thickBot="1">
      <c r="B24" s="8" t="s">
        <v>3274</v>
      </c>
      <c r="C24" s="9" t="s">
        <v>3288</v>
      </c>
      <c r="D24" s="10"/>
      <c r="E24" s="11" t="s">
        <v>385</v>
      </c>
      <c r="F24" s="12"/>
      <c r="G24" s="516">
        <v>6000</v>
      </c>
      <c r="H24" s="444" t="s">
        <v>3629</v>
      </c>
      <c r="I24" s="444" t="s">
        <v>3632</v>
      </c>
      <c r="J24" s="9" t="s">
        <v>3633</v>
      </c>
      <c r="K24" s="9" t="s">
        <v>3593</v>
      </c>
      <c r="L24" s="444" t="s">
        <v>3629</v>
      </c>
      <c r="M24" s="9" t="s">
        <v>3629</v>
      </c>
      <c r="N24" s="9" t="s">
        <v>3593</v>
      </c>
      <c r="O24" s="9" t="s">
        <v>87</v>
      </c>
      <c r="P24" s="7">
        <f>'Прайс-лист'!N2509</f>
        <v>2736.219975384</v>
      </c>
    </row>
    <row r="25" spans="2:16" ht="3.75" customHeight="1" thickTop="1" thickBot="1">
      <c r="B25" s="17"/>
      <c r="C25" s="9"/>
      <c r="D25" s="10"/>
      <c r="E25" s="15"/>
      <c r="F25" s="14"/>
      <c r="G25" s="516"/>
      <c r="H25" s="444"/>
      <c r="I25" s="444"/>
      <c r="J25" s="175"/>
      <c r="K25" s="9"/>
      <c r="L25" s="444"/>
      <c r="M25" s="175"/>
      <c r="N25" s="9"/>
      <c r="O25" s="9"/>
      <c r="P25" s="7"/>
    </row>
    <row r="26" spans="2:16" ht="18.75" customHeight="1" thickTop="1" thickBot="1">
      <c r="B26" s="16" t="s">
        <v>3275</v>
      </c>
      <c r="C26" s="9" t="s">
        <v>1459</v>
      </c>
      <c r="D26" s="10"/>
      <c r="E26" s="28" t="s">
        <v>386</v>
      </c>
      <c r="F26" s="12"/>
      <c r="G26" s="516"/>
      <c r="H26" s="444"/>
      <c r="I26" s="444"/>
      <c r="J26" s="9" t="s">
        <v>3633</v>
      </c>
      <c r="K26" s="9" t="s">
        <v>3593</v>
      </c>
      <c r="L26" s="444"/>
      <c r="M26" s="9" t="s">
        <v>3629</v>
      </c>
      <c r="N26" s="9" t="s">
        <v>3593</v>
      </c>
      <c r="O26" s="9" t="s">
        <v>87</v>
      </c>
      <c r="P26" s="7">
        <f>'Прайс-лист'!N2510</f>
        <v>8112.9827131499987</v>
      </c>
    </row>
    <row r="27" spans="2:16" ht="3.75" customHeight="1" thickTop="1" thickBot="1">
      <c r="B27" s="17"/>
      <c r="C27" s="9"/>
      <c r="D27" s="10"/>
      <c r="E27" s="15"/>
      <c r="F27" s="14"/>
      <c r="G27" s="516"/>
      <c r="H27" s="444"/>
      <c r="I27" s="444"/>
      <c r="J27" s="175"/>
      <c r="K27" s="9"/>
      <c r="L27" s="444"/>
      <c r="M27" s="175"/>
      <c r="N27" s="9"/>
      <c r="O27" s="9"/>
    </row>
    <row r="28" spans="2:16" ht="18.75" customHeight="1" thickTop="1" thickBot="1">
      <c r="B28" s="16" t="s">
        <v>3276</v>
      </c>
      <c r="C28" s="9" t="s">
        <v>1460</v>
      </c>
      <c r="D28" s="10"/>
      <c r="E28" s="242" t="s">
        <v>438</v>
      </c>
      <c r="F28" s="12"/>
      <c r="G28" s="516"/>
      <c r="H28" s="444"/>
      <c r="I28" s="444"/>
      <c r="J28" s="9" t="s">
        <v>3629</v>
      </c>
      <c r="K28" s="9" t="s">
        <v>3632</v>
      </c>
      <c r="L28" s="444"/>
      <c r="M28" s="9" t="s">
        <v>3593</v>
      </c>
      <c r="N28" s="9" t="s">
        <v>3629</v>
      </c>
      <c r="O28" s="9" t="s">
        <v>87</v>
      </c>
      <c r="P28" s="7">
        <f>'Прайс-лист'!N2511</f>
        <v>0</v>
      </c>
    </row>
    <row r="29" spans="2:16" ht="3.75" customHeight="1" thickTop="1" thickBot="1">
      <c r="B29" s="17"/>
      <c r="C29" s="9"/>
      <c r="D29" s="10"/>
      <c r="E29" s="15"/>
      <c r="F29" s="14"/>
      <c r="G29" s="516"/>
      <c r="H29" s="444"/>
      <c r="I29" s="444"/>
      <c r="J29" s="175"/>
      <c r="K29" s="9"/>
      <c r="L29" s="444"/>
      <c r="M29" s="175"/>
      <c r="N29" s="9"/>
      <c r="O29" s="9"/>
    </row>
    <row r="30" spans="2:16" ht="18.75" customHeight="1" thickTop="1" thickBot="1">
      <c r="B30" s="16" t="s">
        <v>3277</v>
      </c>
      <c r="C30" s="9" t="s">
        <v>1461</v>
      </c>
      <c r="D30" s="10"/>
      <c r="E30" s="258" t="s">
        <v>1105</v>
      </c>
      <c r="F30" s="12"/>
      <c r="G30" s="516"/>
      <c r="H30" s="444"/>
      <c r="I30" s="444"/>
      <c r="J30" s="9" t="s">
        <v>3629</v>
      </c>
      <c r="K30" s="9" t="s">
        <v>3632</v>
      </c>
      <c r="L30" s="444"/>
      <c r="M30" s="9" t="s">
        <v>3593</v>
      </c>
      <c r="N30" s="9" t="s">
        <v>3629</v>
      </c>
      <c r="O30" s="9" t="s">
        <v>87</v>
      </c>
      <c r="P30" s="7">
        <f>'Прайс-лист'!N2512</f>
        <v>3225.9210456226083</v>
      </c>
    </row>
    <row r="31" spans="2:16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  <c r="N31" s="6"/>
      <c r="O31" s="6"/>
      <c r="P31" s="6"/>
    </row>
    <row r="32" spans="2:16" ht="7.5" customHeight="1" thickBot="1">
      <c r="G32" s="310"/>
    </row>
    <row r="33" spans="2:16" ht="18.75" customHeight="1" thickTop="1" thickBot="1">
      <c r="B33" s="8" t="s">
        <v>3278</v>
      </c>
      <c r="C33" s="9" t="s">
        <v>3289</v>
      </c>
      <c r="D33" s="10"/>
      <c r="E33" s="11" t="s">
        <v>385</v>
      </c>
      <c r="F33" s="12"/>
      <c r="G33" s="516">
        <v>7500</v>
      </c>
      <c r="H33" s="444" t="s">
        <v>3629</v>
      </c>
      <c r="I33" s="444" t="s">
        <v>3633</v>
      </c>
      <c r="J33" s="9" t="s">
        <v>3634</v>
      </c>
      <c r="K33" s="9" t="s">
        <v>3593</v>
      </c>
      <c r="L33" s="444" t="s">
        <v>3631</v>
      </c>
      <c r="M33" s="9" t="s">
        <v>3629</v>
      </c>
      <c r="N33" s="9" t="s">
        <v>3593</v>
      </c>
      <c r="O33" s="9" t="s">
        <v>87</v>
      </c>
      <c r="P33" s="7">
        <f>'Прайс-лист'!N2513</f>
        <v>3418.491669684</v>
      </c>
    </row>
    <row r="34" spans="2:16" ht="3.75" customHeight="1" thickTop="1" thickBot="1">
      <c r="B34" s="17"/>
      <c r="C34" s="9"/>
      <c r="D34" s="10"/>
      <c r="E34" s="15"/>
      <c r="F34" s="14"/>
      <c r="G34" s="516"/>
      <c r="H34" s="444"/>
      <c r="I34" s="444"/>
      <c r="J34" s="175"/>
      <c r="K34" s="9"/>
      <c r="L34" s="444"/>
      <c r="M34" s="175"/>
      <c r="N34" s="9"/>
      <c r="O34" s="9"/>
      <c r="P34" s="7"/>
    </row>
    <row r="35" spans="2:16" ht="18.75" customHeight="1" thickTop="1" thickBot="1">
      <c r="B35" s="16" t="s">
        <v>3279</v>
      </c>
      <c r="C35" s="9" t="s">
        <v>1463</v>
      </c>
      <c r="D35" s="10"/>
      <c r="E35" s="28" t="s">
        <v>386</v>
      </c>
      <c r="F35" s="12"/>
      <c r="G35" s="516"/>
      <c r="H35" s="444"/>
      <c r="I35" s="444"/>
      <c r="J35" s="9" t="s">
        <v>3634</v>
      </c>
      <c r="K35" s="9" t="s">
        <v>3593</v>
      </c>
      <c r="L35" s="444"/>
      <c r="M35" s="9" t="s">
        <v>3629</v>
      </c>
      <c r="N35" s="9" t="s">
        <v>3593</v>
      </c>
      <c r="O35" s="9" t="s">
        <v>87</v>
      </c>
      <c r="P35" s="7">
        <f>'Прайс-лист'!N2514</f>
        <v>10099.68240225</v>
      </c>
    </row>
    <row r="36" spans="2:16" ht="3.75" customHeight="1" thickTop="1" thickBot="1">
      <c r="B36" s="17"/>
      <c r="C36" s="9"/>
      <c r="D36" s="10"/>
      <c r="E36" s="15"/>
      <c r="F36" s="14"/>
      <c r="G36" s="516"/>
      <c r="H36" s="444"/>
      <c r="I36" s="444"/>
      <c r="J36" s="175"/>
      <c r="K36" s="9"/>
      <c r="L36" s="444"/>
      <c r="M36" s="175"/>
      <c r="N36" s="9"/>
      <c r="O36" s="9"/>
    </row>
    <row r="37" spans="2:16" ht="18.75" customHeight="1" thickTop="1" thickBot="1">
      <c r="B37" s="16" t="s">
        <v>3280</v>
      </c>
      <c r="C37" s="9" t="s">
        <v>1464</v>
      </c>
      <c r="D37" s="10"/>
      <c r="E37" s="242" t="s">
        <v>438</v>
      </c>
      <c r="F37" s="12"/>
      <c r="G37" s="516"/>
      <c r="H37" s="444"/>
      <c r="I37" s="444"/>
      <c r="J37" s="9" t="s">
        <v>3631</v>
      </c>
      <c r="K37" s="9" t="s">
        <v>3633</v>
      </c>
      <c r="L37" s="444"/>
      <c r="M37" s="9" t="s">
        <v>3593</v>
      </c>
      <c r="N37" s="9" t="s">
        <v>3629</v>
      </c>
      <c r="O37" s="9" t="s">
        <v>87</v>
      </c>
      <c r="P37" s="7">
        <f>'Прайс-лист'!N2515</f>
        <v>0</v>
      </c>
    </row>
    <row r="38" spans="2:16" ht="3.75" customHeight="1" thickTop="1" thickBot="1">
      <c r="B38" s="17"/>
      <c r="C38" s="9"/>
      <c r="D38" s="10"/>
      <c r="E38" s="15"/>
      <c r="F38" s="14"/>
      <c r="G38" s="516"/>
      <c r="H38" s="444"/>
      <c r="I38" s="444"/>
      <c r="J38" s="175"/>
      <c r="K38" s="9"/>
      <c r="L38" s="444"/>
      <c r="M38" s="175"/>
      <c r="N38" s="9"/>
      <c r="O38" s="9"/>
    </row>
    <row r="39" spans="2:16" ht="18.75" customHeight="1" thickTop="1" thickBot="1">
      <c r="B39" s="16" t="s">
        <v>3281</v>
      </c>
      <c r="C39" s="9" t="s">
        <v>1465</v>
      </c>
      <c r="D39" s="10"/>
      <c r="E39" s="258" t="s">
        <v>1105</v>
      </c>
      <c r="F39" s="12"/>
      <c r="G39" s="516"/>
      <c r="H39" s="444"/>
      <c r="I39" s="444"/>
      <c r="J39" s="9" t="s">
        <v>3631</v>
      </c>
      <c r="K39" s="9" t="s">
        <v>3633</v>
      </c>
      <c r="L39" s="444"/>
      <c r="M39" s="9" t="s">
        <v>3593</v>
      </c>
      <c r="N39" s="9" t="s">
        <v>3629</v>
      </c>
      <c r="O39" s="9" t="s">
        <v>87</v>
      </c>
      <c r="P39" s="7">
        <f>'Прайс-лист'!N2516</f>
        <v>4120.8524024301441</v>
      </c>
    </row>
    <row r="40" spans="2:16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  <c r="N40" s="273"/>
      <c r="O40" s="273"/>
      <c r="P40" s="273"/>
    </row>
    <row r="41" spans="2:16" ht="7.5" customHeight="1" thickBot="1">
      <c r="G41" s="310"/>
    </row>
    <row r="42" spans="2:16" ht="18.75" customHeight="1" thickTop="1" thickBot="1">
      <c r="B42" s="8" t="s">
        <v>3282</v>
      </c>
      <c r="C42" s="9" t="s">
        <v>3290</v>
      </c>
      <c r="D42" s="10"/>
      <c r="E42" s="11" t="s">
        <v>385</v>
      </c>
      <c r="F42" s="12"/>
      <c r="G42" s="516">
        <v>9000</v>
      </c>
      <c r="H42" s="444" t="s">
        <v>3629</v>
      </c>
      <c r="I42" s="444" t="s">
        <v>3634</v>
      </c>
      <c r="J42" s="9" t="s">
        <v>3636</v>
      </c>
      <c r="K42" s="9" t="s">
        <v>3593</v>
      </c>
      <c r="L42" s="444" t="s">
        <v>3631</v>
      </c>
      <c r="M42" s="9" t="s">
        <v>3629</v>
      </c>
      <c r="N42" s="9" t="s">
        <v>3593</v>
      </c>
      <c r="O42" s="9" t="s">
        <v>87</v>
      </c>
      <c r="P42" s="7">
        <f>'Прайс-лист'!N2517</f>
        <v>4042.177826484</v>
      </c>
    </row>
    <row r="43" spans="2:16" ht="3.75" customHeight="1" thickTop="1" thickBot="1">
      <c r="B43" s="17"/>
      <c r="C43" s="9"/>
      <c r="D43" s="10"/>
      <c r="E43" s="15"/>
      <c r="F43" s="14"/>
      <c r="G43" s="516"/>
      <c r="H43" s="444"/>
      <c r="I43" s="444"/>
      <c r="J43" s="175"/>
      <c r="K43" s="9"/>
      <c r="L43" s="444"/>
      <c r="M43" s="175"/>
      <c r="N43" s="9"/>
      <c r="O43" s="9"/>
      <c r="P43" s="7"/>
    </row>
    <row r="44" spans="2:16" ht="18.75" customHeight="1" thickTop="1" thickBot="1">
      <c r="B44" s="16" t="s">
        <v>3283</v>
      </c>
      <c r="C44" s="9" t="s">
        <v>1467</v>
      </c>
      <c r="D44" s="10"/>
      <c r="E44" s="28" t="s">
        <v>386</v>
      </c>
      <c r="F44" s="12"/>
      <c r="G44" s="516"/>
      <c r="H44" s="444"/>
      <c r="I44" s="444"/>
      <c r="J44" s="9" t="s">
        <v>3636</v>
      </c>
      <c r="K44" s="9" t="s">
        <v>3593</v>
      </c>
      <c r="L44" s="444"/>
      <c r="M44" s="9" t="s">
        <v>3629</v>
      </c>
      <c r="N44" s="9" t="s">
        <v>3593</v>
      </c>
      <c r="O44" s="9" t="s">
        <v>87</v>
      </c>
      <c r="P44" s="7">
        <f>'Прайс-лист'!N2518</f>
        <v>12027.796553850001</v>
      </c>
    </row>
    <row r="45" spans="2:16" ht="3.75" customHeight="1" thickTop="1" thickBot="1">
      <c r="B45" s="17"/>
      <c r="C45" s="9"/>
      <c r="D45" s="10"/>
      <c r="E45" s="15"/>
      <c r="F45" s="14"/>
      <c r="G45" s="516"/>
      <c r="H45" s="444"/>
      <c r="I45" s="444"/>
      <c r="J45" s="175"/>
      <c r="K45" s="9"/>
      <c r="L45" s="444"/>
      <c r="M45" s="175"/>
      <c r="N45" s="9"/>
      <c r="O45" s="9"/>
    </row>
    <row r="46" spans="2:16" ht="18.75" customHeight="1" thickTop="1" thickBot="1">
      <c r="B46" s="16" t="s">
        <v>3284</v>
      </c>
      <c r="C46" s="9" t="s">
        <v>1468</v>
      </c>
      <c r="D46" s="10"/>
      <c r="E46" s="242" t="s">
        <v>438</v>
      </c>
      <c r="F46" s="12"/>
      <c r="G46" s="516"/>
      <c r="H46" s="444"/>
      <c r="I46" s="444"/>
      <c r="J46" s="9" t="s">
        <v>3631</v>
      </c>
      <c r="K46" s="9" t="s">
        <v>3634</v>
      </c>
      <c r="L46" s="444"/>
      <c r="M46" s="9" t="s">
        <v>3593</v>
      </c>
      <c r="N46" s="9" t="s">
        <v>3629</v>
      </c>
      <c r="O46" s="9" t="s">
        <v>87</v>
      </c>
      <c r="P46" s="7">
        <f>'Прайс-лист'!N2519</f>
        <v>0</v>
      </c>
    </row>
    <row r="47" spans="2:16" ht="3.75" customHeight="1" thickTop="1" thickBot="1">
      <c r="B47" s="17"/>
      <c r="C47" s="9"/>
      <c r="D47" s="10"/>
      <c r="E47" s="15"/>
      <c r="F47" s="14"/>
      <c r="G47" s="516"/>
      <c r="H47" s="444"/>
      <c r="I47" s="444"/>
      <c r="J47" s="175"/>
      <c r="K47" s="9"/>
      <c r="L47" s="444"/>
      <c r="M47" s="175"/>
      <c r="N47" s="9"/>
      <c r="O47" s="9"/>
    </row>
    <row r="48" spans="2:16" ht="18.75" customHeight="1" thickTop="1" thickBot="1">
      <c r="B48" s="16" t="s">
        <v>3285</v>
      </c>
      <c r="C48" s="9" t="s">
        <v>1469</v>
      </c>
      <c r="D48" s="10"/>
      <c r="E48" s="258" t="s">
        <v>1105</v>
      </c>
      <c r="F48" s="12"/>
      <c r="G48" s="516"/>
      <c r="H48" s="444"/>
      <c r="I48" s="444"/>
      <c r="J48" s="9" t="s">
        <v>3631</v>
      </c>
      <c r="K48" s="9" t="s">
        <v>3634</v>
      </c>
      <c r="L48" s="444"/>
      <c r="M48" s="9" t="s">
        <v>3593</v>
      </c>
      <c r="N48" s="9" t="s">
        <v>3629</v>
      </c>
      <c r="O48" s="9" t="s">
        <v>87</v>
      </c>
      <c r="P48" s="7">
        <f>'Прайс-лист'!N2520</f>
        <v>4957.198221737679</v>
      </c>
    </row>
    <row r="49" spans="2:16" ht="7.5" customHeight="1" thickTop="1"/>
    <row r="50" spans="2:16" ht="37.5" customHeight="1">
      <c r="B50" s="500" t="s">
        <v>18</v>
      </c>
      <c r="C50" s="501"/>
      <c r="D50" s="501"/>
      <c r="E50" s="501"/>
      <c r="F50" s="501"/>
      <c r="G50" s="502"/>
    </row>
    <row r="51" spans="2:16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2:16" ht="18.75" customHeight="1" thickBot="1">
      <c r="B52" s="554" t="s">
        <v>3642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554"/>
      <c r="P52" s="554"/>
    </row>
    <row r="53" spans="2:16" ht="18.75" customHeight="1" thickTop="1" thickBot="1">
      <c r="E53" s="11" t="s">
        <v>385</v>
      </c>
      <c r="F53" s="495" t="s">
        <v>38</v>
      </c>
      <c r="G53" s="496"/>
      <c r="H53" s="496"/>
      <c r="I53" s="496"/>
      <c r="J53" s="496"/>
      <c r="K53" s="496"/>
      <c r="L53" s="496"/>
      <c r="M53" s="496"/>
      <c r="N53" s="496"/>
      <c r="O53" s="496"/>
      <c r="P53" s="496"/>
    </row>
    <row r="54" spans="2:16" ht="18.75" customHeight="1" thickTop="1" thickBot="1">
      <c r="E54" s="28" t="s">
        <v>386</v>
      </c>
      <c r="F54" s="495" t="s">
        <v>40</v>
      </c>
      <c r="G54" s="496"/>
      <c r="H54" s="496"/>
      <c r="I54" s="496"/>
      <c r="J54" s="496"/>
      <c r="K54" s="496"/>
      <c r="L54" s="496"/>
      <c r="M54" s="496"/>
      <c r="N54" s="496"/>
      <c r="O54" s="496"/>
      <c r="P54" s="496"/>
    </row>
    <row r="55" spans="2:16" ht="18.75" customHeight="1" thickTop="1" thickBot="1">
      <c r="E55" s="242" t="s">
        <v>438</v>
      </c>
      <c r="F55" s="495" t="s">
        <v>2581</v>
      </c>
      <c r="G55" s="496"/>
      <c r="H55" s="496"/>
      <c r="I55" s="496"/>
      <c r="J55" s="496"/>
      <c r="K55" s="496"/>
      <c r="L55" s="496"/>
      <c r="M55" s="496"/>
      <c r="N55" s="496"/>
      <c r="O55" s="496"/>
      <c r="P55" s="496"/>
    </row>
    <row r="56" spans="2:16" ht="18.75" customHeight="1" thickTop="1" thickBot="1">
      <c r="E56" s="258" t="s">
        <v>1105</v>
      </c>
      <c r="F56" s="552" t="s">
        <v>3641</v>
      </c>
      <c r="G56" s="553"/>
      <c r="H56" s="553"/>
      <c r="I56" s="553"/>
      <c r="J56" s="553"/>
      <c r="K56" s="553"/>
      <c r="L56" s="553"/>
      <c r="M56" s="553"/>
      <c r="N56" s="553"/>
      <c r="O56" s="553"/>
      <c r="P56" s="553"/>
    </row>
    <row r="57" spans="2:16" ht="18.75" customHeight="1" thickTop="1"/>
    <row r="58" spans="2:16" ht="18.75" customHeight="1"/>
    <row r="59" spans="2:16" ht="18.75" customHeight="1"/>
    <row r="60" spans="2:16" ht="18.75" customHeight="1"/>
    <row r="61" spans="2:16" ht="18.75" customHeight="1"/>
    <row r="62" spans="2:16" ht="18.75" customHeight="1"/>
    <row r="63" spans="2:16" ht="18.75" customHeight="1"/>
    <row r="64" spans="2:16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</sheetData>
  <mergeCells count="27">
    <mergeCell ref="F55:P55"/>
    <mergeCell ref="F56:P56"/>
    <mergeCell ref="B50:G50"/>
    <mergeCell ref="B2:P2"/>
    <mergeCell ref="G6:G12"/>
    <mergeCell ref="H6:H12"/>
    <mergeCell ref="G15:G21"/>
    <mergeCell ref="G24:G30"/>
    <mergeCell ref="G33:G39"/>
    <mergeCell ref="G42:G48"/>
    <mergeCell ref="B52:P52"/>
    <mergeCell ref="F53:P53"/>
    <mergeCell ref="F54:P54"/>
    <mergeCell ref="L6:L12"/>
    <mergeCell ref="L15:L21"/>
    <mergeCell ref="L24:L30"/>
    <mergeCell ref="L33:L39"/>
    <mergeCell ref="L42:L48"/>
    <mergeCell ref="H15:H21"/>
    <mergeCell ref="H24:H30"/>
    <mergeCell ref="H33:H39"/>
    <mergeCell ref="H42:H48"/>
    <mergeCell ref="I6:I12"/>
    <mergeCell ref="I15:I21"/>
    <mergeCell ref="I24:I30"/>
    <mergeCell ref="I33:I39"/>
    <mergeCell ref="I42:I48"/>
  </mergeCells>
  <hyperlinks>
    <hyperlink ref="A4" location="'Прайс-лист'!R2510C2" display="ПРАЙС" xr:uid="{00000000-0004-0000-9500-000000000000}"/>
    <hyperlink ref="A3" location="У!R3C2" display="УЗЕМЛЮВАЧІ" xr:uid="{00000000-0004-0000-9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tabColor theme="5" tint="0.39997558519241921"/>
  </sheetPr>
  <dimension ref="A1:M72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.710937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7" t="s">
        <v>3517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3679</v>
      </c>
      <c r="I4" s="5" t="s">
        <v>3680</v>
      </c>
      <c r="J4" s="5" t="s">
        <v>3681</v>
      </c>
      <c r="K4" s="5" t="s">
        <v>3682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3291</v>
      </c>
      <c r="C6" s="9" t="s">
        <v>3311</v>
      </c>
      <c r="D6" s="10"/>
      <c r="E6" s="11" t="s">
        <v>385</v>
      </c>
      <c r="F6" s="12"/>
      <c r="G6" s="516">
        <v>3000</v>
      </c>
      <c r="H6" s="444" t="s">
        <v>3629</v>
      </c>
      <c r="I6" s="444" t="s">
        <v>3629</v>
      </c>
      <c r="J6" s="444" t="s">
        <v>3629</v>
      </c>
      <c r="K6" s="444" t="s">
        <v>3629</v>
      </c>
      <c r="L6" s="9" t="s">
        <v>87</v>
      </c>
      <c r="M6" s="7">
        <f>'Прайс-лист'!N2531</f>
        <v>1928.9054321880001</v>
      </c>
    </row>
    <row r="7" spans="1:13" ht="3.75" customHeight="1" thickTop="1" thickBot="1">
      <c r="B7" s="17"/>
      <c r="C7" s="9"/>
      <c r="D7" s="10"/>
      <c r="E7" s="15"/>
      <c r="F7" s="14"/>
      <c r="G7" s="516"/>
      <c r="H7" s="444"/>
      <c r="I7" s="444"/>
      <c r="J7" s="444"/>
      <c r="K7" s="444"/>
      <c r="L7" s="9"/>
    </row>
    <row r="8" spans="1:13" ht="18.75" customHeight="1" thickTop="1" thickBot="1">
      <c r="B8" s="16" t="s">
        <v>3292</v>
      </c>
      <c r="C8" s="9" t="s">
        <v>1471</v>
      </c>
      <c r="D8" s="10"/>
      <c r="E8" s="28" t="s">
        <v>386</v>
      </c>
      <c r="F8" s="12"/>
      <c r="G8" s="516"/>
      <c r="H8" s="444"/>
      <c r="I8" s="444"/>
      <c r="J8" s="444"/>
      <c r="K8" s="444"/>
      <c r="L8" s="9" t="s">
        <v>87</v>
      </c>
      <c r="M8" s="7">
        <f>'Прайс-лист'!N2532</f>
        <v>4426.32173676</v>
      </c>
    </row>
    <row r="9" spans="1:13" ht="3.75" customHeight="1" thickTop="1" thickBot="1">
      <c r="B9" s="17"/>
      <c r="C9" s="9"/>
      <c r="D9" s="10"/>
      <c r="E9" s="15"/>
      <c r="F9" s="14"/>
      <c r="G9" s="516"/>
      <c r="H9" s="444"/>
      <c r="I9" s="444"/>
      <c r="J9" s="444"/>
      <c r="K9" s="444"/>
      <c r="L9" s="9"/>
    </row>
    <row r="10" spans="1:13" ht="18.75" customHeight="1" thickTop="1" thickBot="1">
      <c r="B10" s="16" t="s">
        <v>3293</v>
      </c>
      <c r="C10" s="9" t="s">
        <v>1472</v>
      </c>
      <c r="D10" s="10"/>
      <c r="E10" s="242" t="s">
        <v>438</v>
      </c>
      <c r="F10" s="12"/>
      <c r="G10" s="516"/>
      <c r="H10" s="444"/>
      <c r="I10" s="444"/>
      <c r="J10" s="444"/>
      <c r="K10" s="444"/>
      <c r="L10" s="9" t="s">
        <v>87</v>
      </c>
      <c r="M10" s="7">
        <f>'Прайс-лист'!N2533</f>
        <v>0</v>
      </c>
    </row>
    <row r="11" spans="1:13" ht="3.75" customHeight="1" thickTop="1" thickBot="1">
      <c r="B11" s="17"/>
      <c r="C11" s="9"/>
      <c r="D11" s="10"/>
      <c r="E11" s="15"/>
      <c r="F11" s="14"/>
      <c r="G11" s="516"/>
      <c r="H11" s="444"/>
      <c r="I11" s="444"/>
      <c r="J11" s="444"/>
      <c r="K11" s="444"/>
      <c r="L11" s="9"/>
    </row>
    <row r="12" spans="1:13" ht="18.75" customHeight="1" thickTop="1" thickBot="1">
      <c r="B12" s="16" t="s">
        <v>3294</v>
      </c>
      <c r="C12" s="9" t="s">
        <v>1473</v>
      </c>
      <c r="D12" s="10"/>
      <c r="E12" s="258" t="s">
        <v>1105</v>
      </c>
      <c r="F12" s="12"/>
      <c r="G12" s="516"/>
      <c r="H12" s="444"/>
      <c r="I12" s="444"/>
      <c r="J12" s="444"/>
      <c r="K12" s="444"/>
      <c r="L12" s="9" t="s">
        <v>87</v>
      </c>
      <c r="M12" s="7">
        <f>'Прайс-лист'!N2534</f>
        <v>2084.2876375329047</v>
      </c>
    </row>
    <row r="13" spans="1:13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</row>
    <row r="14" spans="1:13" ht="7.5" customHeight="1" thickBot="1">
      <c r="G14" s="310"/>
    </row>
    <row r="15" spans="1:13" ht="18.75" customHeight="1" thickTop="1" thickBot="1">
      <c r="B15" s="8" t="s">
        <v>3295</v>
      </c>
      <c r="C15" s="9" t="s">
        <v>3312</v>
      </c>
      <c r="D15" s="10"/>
      <c r="E15" s="11" t="s">
        <v>385</v>
      </c>
      <c r="F15" s="12"/>
      <c r="G15" s="516">
        <v>4500</v>
      </c>
      <c r="H15" s="444" t="s">
        <v>3629</v>
      </c>
      <c r="I15" s="444" t="s">
        <v>3631</v>
      </c>
      <c r="J15" s="444" t="s">
        <v>3629</v>
      </c>
      <c r="K15" s="444" t="s">
        <v>3629</v>
      </c>
      <c r="L15" s="9" t="s">
        <v>87</v>
      </c>
      <c r="M15" s="7">
        <f>'Прайс-лист'!N2535</f>
        <v>2737.9341218880004</v>
      </c>
    </row>
    <row r="16" spans="1:13" ht="3.75" customHeight="1" thickTop="1" thickBot="1">
      <c r="B16" s="17"/>
      <c r="C16" s="9"/>
      <c r="D16" s="10"/>
      <c r="E16" s="15"/>
      <c r="F16" s="14"/>
      <c r="G16" s="516"/>
      <c r="H16" s="444"/>
      <c r="I16" s="444"/>
      <c r="J16" s="444"/>
      <c r="K16" s="444"/>
      <c r="L16" s="9"/>
      <c r="M16" s="7"/>
    </row>
    <row r="17" spans="2:13" ht="18.75" customHeight="1" thickTop="1" thickBot="1">
      <c r="B17" s="16" t="s">
        <v>3296</v>
      </c>
      <c r="C17" s="9" t="s">
        <v>1475</v>
      </c>
      <c r="D17" s="10"/>
      <c r="E17" s="28" t="s">
        <v>386</v>
      </c>
      <c r="F17" s="12"/>
      <c r="G17" s="516"/>
      <c r="H17" s="444"/>
      <c r="I17" s="444"/>
      <c r="J17" s="444"/>
      <c r="K17" s="444"/>
      <c r="L17" s="9" t="s">
        <v>87</v>
      </c>
      <c r="M17" s="7">
        <f>'Прайс-лист'!N2536</f>
        <v>6435.5536446600008</v>
      </c>
    </row>
    <row r="18" spans="2:13" ht="3.75" customHeight="1" thickTop="1" thickBot="1">
      <c r="B18" s="17"/>
      <c r="C18" s="9"/>
      <c r="D18" s="10"/>
      <c r="E18" s="15"/>
      <c r="F18" s="14"/>
      <c r="G18" s="516"/>
      <c r="H18" s="444"/>
      <c r="I18" s="444"/>
      <c r="J18" s="444"/>
      <c r="K18" s="444"/>
      <c r="L18" s="9"/>
    </row>
    <row r="19" spans="2:13" ht="18.75" customHeight="1" thickTop="1" thickBot="1">
      <c r="B19" s="16" t="s">
        <v>3297</v>
      </c>
      <c r="C19" s="9" t="s">
        <v>1476</v>
      </c>
      <c r="D19" s="10"/>
      <c r="E19" s="242" t="s">
        <v>438</v>
      </c>
      <c r="F19" s="12"/>
      <c r="G19" s="516"/>
      <c r="H19" s="444"/>
      <c r="I19" s="444"/>
      <c r="J19" s="444"/>
      <c r="K19" s="444"/>
      <c r="L19" s="9" t="s">
        <v>87</v>
      </c>
      <c r="M19" s="7">
        <f>'Прайс-лист'!N2537</f>
        <v>0</v>
      </c>
    </row>
    <row r="20" spans="2:13" ht="3.75" customHeight="1" thickTop="1" thickBot="1">
      <c r="B20" s="17"/>
      <c r="C20" s="9"/>
      <c r="D20" s="10"/>
      <c r="E20" s="15"/>
      <c r="F20" s="14"/>
      <c r="G20" s="516"/>
      <c r="H20" s="444"/>
      <c r="I20" s="444"/>
      <c r="J20" s="444"/>
      <c r="K20" s="444"/>
      <c r="L20" s="9"/>
    </row>
    <row r="21" spans="2:13" ht="18.75" customHeight="1" thickTop="1" thickBot="1">
      <c r="B21" s="16" t="s">
        <v>3298</v>
      </c>
      <c r="C21" s="9" t="s">
        <v>1477</v>
      </c>
      <c r="D21" s="10"/>
      <c r="E21" s="258" t="s">
        <v>1105</v>
      </c>
      <c r="F21" s="12"/>
      <c r="G21" s="516"/>
      <c r="H21" s="444"/>
      <c r="I21" s="444"/>
      <c r="J21" s="444"/>
      <c r="K21" s="444"/>
      <c r="L21" s="9" t="s">
        <v>87</v>
      </c>
      <c r="M21" s="7">
        <f>'Прайс-лист'!N2538</f>
        <v>2959.2946963329041</v>
      </c>
    </row>
    <row r="22" spans="2:13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</row>
    <row r="23" spans="2:13" ht="7.5" customHeight="1" thickBot="1">
      <c r="G23" s="310"/>
    </row>
    <row r="24" spans="2:13" ht="18.75" customHeight="1" thickTop="1" thickBot="1">
      <c r="B24" s="8" t="s">
        <v>3299</v>
      </c>
      <c r="C24" s="9" t="s">
        <v>3313</v>
      </c>
      <c r="D24" s="10"/>
      <c r="E24" s="11" t="s">
        <v>385</v>
      </c>
      <c r="F24" s="12"/>
      <c r="G24" s="516">
        <v>6000</v>
      </c>
      <c r="H24" s="444" t="s">
        <v>3629</v>
      </c>
      <c r="I24" s="444" t="s">
        <v>3632</v>
      </c>
      <c r="J24" s="444" t="s">
        <v>3629</v>
      </c>
      <c r="K24" s="444" t="s">
        <v>3629</v>
      </c>
      <c r="L24" s="9" t="s">
        <v>87</v>
      </c>
      <c r="M24" s="7">
        <f>'Прайс-лист'!N2539</f>
        <v>3546.9628115880005</v>
      </c>
    </row>
    <row r="25" spans="2:13" ht="3.75" customHeight="1" thickTop="1" thickBot="1">
      <c r="B25" s="17"/>
      <c r="C25" s="9"/>
      <c r="D25" s="10"/>
      <c r="E25" s="15"/>
      <c r="F25" s="14"/>
      <c r="G25" s="516"/>
      <c r="H25" s="444"/>
      <c r="I25" s="444"/>
      <c r="J25" s="444"/>
      <c r="K25" s="444"/>
      <c r="L25" s="9"/>
      <c r="M25" s="7"/>
    </row>
    <row r="26" spans="2:13" ht="18.75" customHeight="1" thickTop="1" thickBot="1">
      <c r="B26" s="16" t="s">
        <v>3300</v>
      </c>
      <c r="C26" s="9" t="s">
        <v>1479</v>
      </c>
      <c r="D26" s="10"/>
      <c r="E26" s="28" t="s">
        <v>386</v>
      </c>
      <c r="F26" s="12"/>
      <c r="G26" s="516"/>
      <c r="H26" s="444"/>
      <c r="I26" s="444"/>
      <c r="J26" s="444"/>
      <c r="K26" s="444"/>
      <c r="L26" s="9" t="s">
        <v>87</v>
      </c>
      <c r="M26" s="7">
        <f>'Прайс-лист'!N2540</f>
        <v>8444.7855525600007</v>
      </c>
    </row>
    <row r="27" spans="2:13" ht="3.75" customHeight="1" thickTop="1" thickBot="1">
      <c r="B27" s="17"/>
      <c r="C27" s="9"/>
      <c r="D27" s="10"/>
      <c r="E27" s="15"/>
      <c r="F27" s="14"/>
      <c r="G27" s="516"/>
      <c r="H27" s="444"/>
      <c r="I27" s="444"/>
      <c r="J27" s="444"/>
      <c r="K27" s="444"/>
      <c r="L27" s="9"/>
    </row>
    <row r="28" spans="2:13" ht="18.75" customHeight="1" thickTop="1" thickBot="1">
      <c r="B28" s="16" t="s">
        <v>3301</v>
      </c>
      <c r="C28" s="9" t="s">
        <v>1480</v>
      </c>
      <c r="D28" s="10"/>
      <c r="E28" s="242" t="s">
        <v>438</v>
      </c>
      <c r="F28" s="12"/>
      <c r="G28" s="516"/>
      <c r="H28" s="444"/>
      <c r="I28" s="444"/>
      <c r="J28" s="444"/>
      <c r="K28" s="444"/>
      <c r="L28" s="9" t="s">
        <v>87</v>
      </c>
      <c r="M28" s="7">
        <f>'Прайс-лист'!N2541</f>
        <v>0</v>
      </c>
    </row>
    <row r="29" spans="2:13" ht="3.75" customHeight="1" thickTop="1" thickBot="1">
      <c r="B29" s="17"/>
      <c r="C29" s="9"/>
      <c r="D29" s="10"/>
      <c r="E29" s="15"/>
      <c r="F29" s="14"/>
      <c r="G29" s="516"/>
      <c r="H29" s="444"/>
      <c r="I29" s="444"/>
      <c r="J29" s="444"/>
      <c r="K29" s="444"/>
      <c r="L29" s="9"/>
    </row>
    <row r="30" spans="2:13" ht="18.75" customHeight="1" thickTop="1" thickBot="1">
      <c r="B30" s="16" t="s">
        <v>3302</v>
      </c>
      <c r="C30" s="9" t="s">
        <v>1481</v>
      </c>
      <c r="D30" s="10"/>
      <c r="E30" s="258" t="s">
        <v>1105</v>
      </c>
      <c r="F30" s="12"/>
      <c r="G30" s="516"/>
      <c r="H30" s="444"/>
      <c r="I30" s="444"/>
      <c r="J30" s="444"/>
      <c r="K30" s="444"/>
      <c r="L30" s="9" t="s">
        <v>87</v>
      </c>
      <c r="M30" s="7">
        <f>'Прайс-лист'!N2542</f>
        <v>3834.301755132904</v>
      </c>
    </row>
    <row r="31" spans="2:13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</row>
    <row r="32" spans="2:13" ht="7.5" customHeight="1" thickBot="1">
      <c r="G32" s="310"/>
    </row>
    <row r="33" spans="2:13" ht="18.75" customHeight="1" thickTop="1" thickBot="1">
      <c r="B33" s="8" t="s">
        <v>3303</v>
      </c>
      <c r="C33" s="9" t="s">
        <v>3314</v>
      </c>
      <c r="D33" s="10"/>
      <c r="E33" s="11" t="s">
        <v>385</v>
      </c>
      <c r="F33" s="12"/>
      <c r="G33" s="516">
        <v>7500</v>
      </c>
      <c r="H33" s="444" t="s">
        <v>3629</v>
      </c>
      <c r="I33" s="444" t="s">
        <v>3633</v>
      </c>
      <c r="J33" s="444" t="s">
        <v>3631</v>
      </c>
      <c r="K33" s="444" t="s">
        <v>3629</v>
      </c>
      <c r="L33" s="9" t="s">
        <v>87</v>
      </c>
      <c r="M33" s="7">
        <f>'Прайс-лист'!N2543</f>
        <v>4530.4800132480004</v>
      </c>
    </row>
    <row r="34" spans="2:13" ht="3.75" customHeight="1" thickTop="1" thickBot="1">
      <c r="B34" s="17"/>
      <c r="C34" s="9"/>
      <c r="D34" s="10"/>
      <c r="E34" s="15"/>
      <c r="F34" s="14"/>
      <c r="G34" s="516"/>
      <c r="H34" s="444"/>
      <c r="I34" s="444"/>
      <c r="J34" s="444"/>
      <c r="K34" s="444"/>
      <c r="L34" s="9"/>
      <c r="M34" s="7"/>
    </row>
    <row r="35" spans="2:13" ht="18.75" customHeight="1" thickTop="1" thickBot="1">
      <c r="B35" s="16" t="s">
        <v>3304</v>
      </c>
      <c r="C35" s="9" t="s">
        <v>1483</v>
      </c>
      <c r="D35" s="10"/>
      <c r="E35" s="28" t="s">
        <v>386</v>
      </c>
      <c r="F35" s="12"/>
      <c r="G35" s="516"/>
      <c r="H35" s="444"/>
      <c r="I35" s="444"/>
      <c r="J35" s="444"/>
      <c r="K35" s="444"/>
      <c r="L35" s="9" t="s">
        <v>87</v>
      </c>
      <c r="M35" s="7">
        <f>'Прайс-лист'!N2544</f>
        <v>10628.50597242</v>
      </c>
    </row>
    <row r="36" spans="2:13" ht="3.75" customHeight="1" thickTop="1" thickBot="1">
      <c r="B36" s="17"/>
      <c r="C36" s="9"/>
      <c r="D36" s="10"/>
      <c r="E36" s="15"/>
      <c r="F36" s="14"/>
      <c r="G36" s="516"/>
      <c r="H36" s="444"/>
      <c r="I36" s="444"/>
      <c r="J36" s="444"/>
      <c r="K36" s="444"/>
      <c r="L36" s="9"/>
    </row>
    <row r="37" spans="2:13" ht="18.75" customHeight="1" thickTop="1" thickBot="1">
      <c r="B37" s="16" t="s">
        <v>3305</v>
      </c>
      <c r="C37" s="9" t="s">
        <v>1484</v>
      </c>
      <c r="D37" s="10"/>
      <c r="E37" s="242" t="s">
        <v>438</v>
      </c>
      <c r="F37" s="12"/>
      <c r="G37" s="516"/>
      <c r="H37" s="444"/>
      <c r="I37" s="444"/>
      <c r="J37" s="444"/>
      <c r="K37" s="444"/>
      <c r="L37" s="9" t="s">
        <v>87</v>
      </c>
      <c r="M37" s="7">
        <f>'Прайс-лист'!N2545</f>
        <v>0</v>
      </c>
    </row>
    <row r="38" spans="2:13" ht="3.75" customHeight="1" thickTop="1" thickBot="1">
      <c r="B38" s="17"/>
      <c r="C38" s="9"/>
      <c r="D38" s="10"/>
      <c r="E38" s="15"/>
      <c r="F38" s="14"/>
      <c r="G38" s="516"/>
      <c r="H38" s="444"/>
      <c r="I38" s="444"/>
      <c r="J38" s="444"/>
      <c r="K38" s="444"/>
      <c r="L38" s="9"/>
    </row>
    <row r="39" spans="2:13" ht="18.75" customHeight="1" thickTop="1" thickBot="1">
      <c r="B39" s="16" t="s">
        <v>3306</v>
      </c>
      <c r="C39" s="9" t="s">
        <v>1485</v>
      </c>
      <c r="D39" s="10"/>
      <c r="E39" s="258" t="s">
        <v>1105</v>
      </c>
      <c r="F39" s="12"/>
      <c r="G39" s="516"/>
      <c r="H39" s="444"/>
      <c r="I39" s="444"/>
      <c r="J39" s="444"/>
      <c r="K39" s="444"/>
      <c r="L39" s="9" t="s">
        <v>87</v>
      </c>
      <c r="M39" s="7">
        <f>'Прайс-лист'!N2546</f>
        <v>4883.7973258929042</v>
      </c>
    </row>
    <row r="40" spans="2:13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</row>
    <row r="41" spans="2:13" ht="7.5" customHeight="1" thickBot="1">
      <c r="G41" s="310"/>
    </row>
    <row r="42" spans="2:13" ht="18.75" customHeight="1" thickTop="1" thickBot="1">
      <c r="B42" s="8" t="s">
        <v>3307</v>
      </c>
      <c r="C42" s="9" t="s">
        <v>3315</v>
      </c>
      <c r="D42" s="10"/>
      <c r="E42" s="11" t="s">
        <v>385</v>
      </c>
      <c r="F42" s="12"/>
      <c r="G42" s="516">
        <v>9000</v>
      </c>
      <c r="H42" s="444" t="s">
        <v>3629</v>
      </c>
      <c r="I42" s="444" t="s">
        <v>3634</v>
      </c>
      <c r="J42" s="444" t="s">
        <v>3631</v>
      </c>
      <c r="K42" s="444" t="s">
        <v>3629</v>
      </c>
      <c r="L42" s="9" t="s">
        <v>87</v>
      </c>
      <c r="M42" s="7">
        <f>'Прайс-лист'!N2547</f>
        <v>5339.5087029479992</v>
      </c>
    </row>
    <row r="43" spans="2:13" ht="3.75" customHeight="1" thickTop="1" thickBot="1">
      <c r="B43" s="17"/>
      <c r="C43" s="9"/>
      <c r="D43" s="10"/>
      <c r="E43" s="15"/>
      <c r="F43" s="14"/>
      <c r="G43" s="516"/>
      <c r="H43" s="444"/>
      <c r="I43" s="444"/>
      <c r="J43" s="444"/>
      <c r="K43" s="444"/>
      <c r="L43" s="9"/>
      <c r="M43" s="7"/>
    </row>
    <row r="44" spans="2:13" ht="18.75" customHeight="1" thickTop="1" thickBot="1">
      <c r="B44" s="16" t="s">
        <v>3308</v>
      </c>
      <c r="C44" s="9" t="s">
        <v>1487</v>
      </c>
      <c r="D44" s="10"/>
      <c r="E44" s="28" t="s">
        <v>386</v>
      </c>
      <c r="F44" s="12"/>
      <c r="G44" s="516"/>
      <c r="H44" s="444"/>
      <c r="I44" s="444"/>
      <c r="J44" s="444"/>
      <c r="K44" s="444"/>
      <c r="L44" s="9" t="s">
        <v>87</v>
      </c>
      <c r="M44" s="7">
        <f>'Прайс-лист'!N2548</f>
        <v>12637.737880320004</v>
      </c>
    </row>
    <row r="45" spans="2:13" ht="3.75" customHeight="1" thickTop="1" thickBot="1">
      <c r="B45" s="17"/>
      <c r="C45" s="9"/>
      <c r="D45" s="10"/>
      <c r="E45" s="15"/>
      <c r="F45" s="14"/>
      <c r="G45" s="516"/>
      <c r="H45" s="444"/>
      <c r="I45" s="444"/>
      <c r="J45" s="444"/>
      <c r="K45" s="444"/>
      <c r="L45" s="9"/>
    </row>
    <row r="46" spans="2:13" ht="18.75" customHeight="1" thickTop="1" thickBot="1">
      <c r="B46" s="16" t="s">
        <v>3309</v>
      </c>
      <c r="C46" s="9" t="s">
        <v>1488</v>
      </c>
      <c r="D46" s="10"/>
      <c r="E46" s="242" t="s">
        <v>438</v>
      </c>
      <c r="F46" s="12"/>
      <c r="G46" s="516"/>
      <c r="H46" s="444"/>
      <c r="I46" s="444"/>
      <c r="J46" s="444"/>
      <c r="K46" s="444"/>
      <c r="L46" s="9" t="s">
        <v>87</v>
      </c>
      <c r="M46" s="7">
        <f>'Прайс-лист'!N2549</f>
        <v>0</v>
      </c>
    </row>
    <row r="47" spans="2:13" ht="3.75" customHeight="1" thickTop="1" thickBot="1">
      <c r="B47" s="17"/>
      <c r="C47" s="9"/>
      <c r="D47" s="10"/>
      <c r="E47" s="15"/>
      <c r="F47" s="14"/>
      <c r="G47" s="516"/>
      <c r="H47" s="444"/>
      <c r="I47" s="444"/>
      <c r="J47" s="444"/>
      <c r="K47" s="444"/>
      <c r="L47" s="9"/>
    </row>
    <row r="48" spans="2:13" ht="18.75" customHeight="1" thickTop="1" thickBot="1">
      <c r="B48" s="16" t="s">
        <v>3310</v>
      </c>
      <c r="C48" s="9" t="s">
        <v>1489</v>
      </c>
      <c r="D48" s="10"/>
      <c r="E48" s="258" t="s">
        <v>1105</v>
      </c>
      <c r="F48" s="12"/>
      <c r="G48" s="516"/>
      <c r="H48" s="444"/>
      <c r="I48" s="444"/>
      <c r="J48" s="444"/>
      <c r="K48" s="444"/>
      <c r="L48" s="9" t="s">
        <v>87</v>
      </c>
      <c r="M48" s="7">
        <f>'Прайс-лист'!N2550</f>
        <v>5758.8043846929049</v>
      </c>
    </row>
    <row r="49" spans="2:13" ht="7.5" customHeight="1" thickTop="1"/>
    <row r="50" spans="2:13" ht="37.5" customHeight="1">
      <c r="B50" s="500" t="s">
        <v>18</v>
      </c>
      <c r="C50" s="501"/>
      <c r="D50" s="501"/>
      <c r="E50" s="501"/>
      <c r="F50" s="501"/>
      <c r="G50" s="502"/>
    </row>
    <row r="51" spans="2:13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2:13" ht="18.75" customHeight="1"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</row>
    <row r="53" spans="2:13" ht="18.75" customHeight="1"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</row>
    <row r="54" spans="2:13" ht="18.75" customHeight="1" thickBot="1">
      <c r="B54" s="437"/>
      <c r="C54" s="437"/>
      <c r="D54" s="437"/>
      <c r="E54" s="437"/>
      <c r="F54" s="437"/>
      <c r="G54" s="437"/>
      <c r="H54" s="437"/>
      <c r="I54" s="437"/>
      <c r="J54" s="437"/>
      <c r="K54" s="437"/>
      <c r="L54" s="437"/>
      <c r="M54" s="437"/>
    </row>
    <row r="55" spans="2:13" ht="18.75" customHeight="1" thickTop="1" thickBot="1">
      <c r="E55" s="11" t="s">
        <v>385</v>
      </c>
      <c r="F55" s="495" t="s">
        <v>38</v>
      </c>
      <c r="G55" s="496"/>
      <c r="H55" s="496"/>
      <c r="I55" s="496"/>
      <c r="J55" s="496"/>
      <c r="K55" s="496"/>
      <c r="L55" s="496"/>
      <c r="M55" s="496"/>
    </row>
    <row r="56" spans="2:13" ht="18.75" customHeight="1" thickTop="1" thickBot="1">
      <c r="E56" s="28" t="s">
        <v>386</v>
      </c>
      <c r="F56" s="495" t="s">
        <v>40</v>
      </c>
      <c r="G56" s="496"/>
      <c r="H56" s="496"/>
      <c r="I56" s="496"/>
      <c r="J56" s="496"/>
      <c r="K56" s="496"/>
      <c r="L56" s="496"/>
      <c r="M56" s="496"/>
    </row>
    <row r="57" spans="2:13" ht="18.75" customHeight="1" thickTop="1" thickBot="1">
      <c r="E57" s="242" t="s">
        <v>438</v>
      </c>
      <c r="F57" s="495" t="s">
        <v>2581</v>
      </c>
      <c r="G57" s="496"/>
      <c r="H57" s="496"/>
      <c r="I57" s="496"/>
      <c r="J57" s="496"/>
      <c r="K57" s="496"/>
      <c r="L57" s="496"/>
      <c r="M57" s="496"/>
    </row>
    <row r="58" spans="2:13" ht="18.75" customHeight="1" thickTop="1" thickBot="1">
      <c r="E58" s="258" t="s">
        <v>1105</v>
      </c>
      <c r="F58" s="552" t="s">
        <v>3641</v>
      </c>
      <c r="G58" s="553"/>
      <c r="H58" s="553"/>
      <c r="I58" s="553"/>
      <c r="J58" s="553"/>
      <c r="K58" s="553"/>
      <c r="L58" s="553"/>
      <c r="M58" s="553"/>
    </row>
    <row r="59" spans="2:13" ht="18.75" customHeight="1" thickTop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34">
    <mergeCell ref="F55:M55"/>
    <mergeCell ref="F56:M56"/>
    <mergeCell ref="F57:M57"/>
    <mergeCell ref="F58:M58"/>
    <mergeCell ref="B54:M54"/>
    <mergeCell ref="G33:G39"/>
    <mergeCell ref="G42:G48"/>
    <mergeCell ref="B50:G50"/>
    <mergeCell ref="B52:M52"/>
    <mergeCell ref="B53:M53"/>
    <mergeCell ref="H42:H48"/>
    <mergeCell ref="I42:I48"/>
    <mergeCell ref="J42:J48"/>
    <mergeCell ref="H33:H39"/>
    <mergeCell ref="I33:I39"/>
    <mergeCell ref="J33:J39"/>
    <mergeCell ref="K33:K39"/>
    <mergeCell ref="K42:K48"/>
    <mergeCell ref="G15:G21"/>
    <mergeCell ref="G24:G30"/>
    <mergeCell ref="B2:M2"/>
    <mergeCell ref="G6:G12"/>
    <mergeCell ref="H6:H12"/>
    <mergeCell ref="I6:I12"/>
    <mergeCell ref="J6:J12"/>
    <mergeCell ref="K6:K12"/>
    <mergeCell ref="H15:H21"/>
    <mergeCell ref="I15:I21"/>
    <mergeCell ref="J15:J21"/>
    <mergeCell ref="K15:K21"/>
    <mergeCell ref="H24:H30"/>
    <mergeCell ref="I24:I30"/>
    <mergeCell ref="J24:J30"/>
    <mergeCell ref="K24:K30"/>
  </mergeCells>
  <hyperlinks>
    <hyperlink ref="A4" location="'Прайс-лист'!R2540C2" display="ПРАЙС" xr:uid="{00000000-0004-0000-9600-000000000000}"/>
    <hyperlink ref="A3" location="У!R3C3" display="УЗЕМЛЮВАЧІ" xr:uid="{00000000-0004-0000-9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tabColor theme="5" tint="0.39997558519241921"/>
  </sheetPr>
  <dimension ref="A1:N4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121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7" t="s">
        <v>4116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3959</v>
      </c>
      <c r="I4" s="5" t="s">
        <v>388</v>
      </c>
      <c r="J4" s="357" t="s">
        <v>4017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3316</v>
      </c>
      <c r="C6" s="9" t="s">
        <v>3324</v>
      </c>
      <c r="D6" s="10"/>
      <c r="E6" s="11" t="s">
        <v>385</v>
      </c>
      <c r="F6" s="12"/>
      <c r="G6" s="444">
        <v>16</v>
      </c>
      <c r="H6" s="444">
        <v>1500</v>
      </c>
      <c r="I6" s="444">
        <v>35</v>
      </c>
      <c r="J6" s="555" t="s">
        <v>3964</v>
      </c>
      <c r="K6" s="9" t="s">
        <v>87</v>
      </c>
      <c r="L6" s="7">
        <f>'Прайс-лист'!N2561</f>
        <v>521.22073599999999</v>
      </c>
    </row>
    <row r="7" spans="1:12" ht="3.75" customHeight="1" thickTop="1" thickBot="1">
      <c r="B7" s="17"/>
      <c r="C7" s="9"/>
      <c r="D7" s="10"/>
      <c r="E7" s="15"/>
      <c r="F7" s="14"/>
      <c r="G7" s="444"/>
      <c r="H7" s="444"/>
      <c r="I7" s="444"/>
      <c r="J7" s="555"/>
      <c r="K7" s="9"/>
    </row>
    <row r="8" spans="1:12" ht="18.75" customHeight="1" thickTop="1" thickBot="1">
      <c r="B8" s="16" t="s">
        <v>3317</v>
      </c>
      <c r="C8" s="9" t="s">
        <v>1491</v>
      </c>
      <c r="D8" s="10"/>
      <c r="E8" s="28" t="s">
        <v>386</v>
      </c>
      <c r="F8" s="12"/>
      <c r="G8" s="444"/>
      <c r="H8" s="444"/>
      <c r="I8" s="444"/>
      <c r="J8" s="555"/>
      <c r="K8" s="9" t="s">
        <v>87</v>
      </c>
      <c r="L8" s="7">
        <f>'Прайс-лист'!N2562</f>
        <v>1659.2055869999999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555"/>
      <c r="K9" s="9"/>
    </row>
    <row r="10" spans="1:12" ht="18.75" customHeight="1" thickTop="1" thickBot="1">
      <c r="B10" s="16" t="s">
        <v>3318</v>
      </c>
      <c r="C10" s="9" t="s">
        <v>1492</v>
      </c>
      <c r="D10" s="10"/>
      <c r="E10" s="242" t="s">
        <v>438</v>
      </c>
      <c r="F10" s="12"/>
      <c r="G10" s="444"/>
      <c r="H10" s="444"/>
      <c r="I10" s="444"/>
      <c r="J10" s="555"/>
      <c r="K10" s="9" t="s">
        <v>87</v>
      </c>
      <c r="L10" s="7">
        <f>'Прайс-лист'!N2563</f>
        <v>0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55"/>
      <c r="K11" s="9"/>
    </row>
    <row r="12" spans="1:12" ht="18.75" customHeight="1" thickTop="1" thickBot="1">
      <c r="B12" s="16" t="s">
        <v>3319</v>
      </c>
      <c r="C12" s="9" t="s">
        <v>1493</v>
      </c>
      <c r="D12" s="10"/>
      <c r="E12" s="258" t="s">
        <v>1105</v>
      </c>
      <c r="F12" s="12"/>
      <c r="G12" s="444"/>
      <c r="H12" s="444"/>
      <c r="I12" s="444"/>
      <c r="J12" s="555"/>
      <c r="K12" s="9" t="s">
        <v>87</v>
      </c>
      <c r="L12" s="7">
        <f>'Прайс-лист'!N2564</f>
        <v>554.18444399999998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3320</v>
      </c>
      <c r="C15" s="9" t="s">
        <v>3325</v>
      </c>
      <c r="D15" s="10"/>
      <c r="E15" s="11" t="s">
        <v>385</v>
      </c>
      <c r="F15" s="12"/>
      <c r="G15" s="444">
        <v>16</v>
      </c>
      <c r="H15" s="444">
        <v>1500</v>
      </c>
      <c r="I15" s="444">
        <v>35</v>
      </c>
      <c r="J15" s="556" t="s">
        <v>3593</v>
      </c>
      <c r="K15" s="9" t="s">
        <v>87</v>
      </c>
      <c r="L15" s="7">
        <f>'Прайс-лист'!N2565</f>
        <v>521.22073599999999</v>
      </c>
    </row>
    <row r="16" spans="1:12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556"/>
      <c r="K16" s="9"/>
      <c r="L16" s="7"/>
    </row>
    <row r="17" spans="2:12" ht="18.75" customHeight="1" thickTop="1" thickBot="1">
      <c r="B17" s="16" t="s">
        <v>3321</v>
      </c>
      <c r="C17" s="9" t="s">
        <v>3326</v>
      </c>
      <c r="D17" s="10"/>
      <c r="E17" s="28" t="s">
        <v>386</v>
      </c>
      <c r="F17" s="12"/>
      <c r="G17" s="444"/>
      <c r="H17" s="444"/>
      <c r="I17" s="444"/>
      <c r="J17" s="556"/>
      <c r="K17" s="9" t="s">
        <v>87</v>
      </c>
      <c r="L17" s="7">
        <f>'Прайс-лист'!N2566</f>
        <v>1659.2055869999999</v>
      </c>
    </row>
    <row r="18" spans="2:12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556"/>
      <c r="K18" s="9"/>
    </row>
    <row r="19" spans="2:12" ht="18.75" customHeight="1" thickTop="1" thickBot="1">
      <c r="B19" s="16" t="s">
        <v>3322</v>
      </c>
      <c r="C19" s="9" t="s">
        <v>1496</v>
      </c>
      <c r="D19" s="10"/>
      <c r="E19" s="242" t="s">
        <v>438</v>
      </c>
      <c r="F19" s="12"/>
      <c r="G19" s="444"/>
      <c r="H19" s="444"/>
      <c r="I19" s="444"/>
      <c r="J19" s="556"/>
      <c r="K19" s="9" t="s">
        <v>87</v>
      </c>
      <c r="L19" s="7">
        <f>'Прайс-лист'!N2567</f>
        <v>0</v>
      </c>
    </row>
    <row r="20" spans="2:12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556"/>
      <c r="K20" s="9"/>
    </row>
    <row r="21" spans="2:12" ht="18.75" customHeight="1" thickTop="1" thickBot="1">
      <c r="B21" s="16" t="s">
        <v>3323</v>
      </c>
      <c r="C21" s="9" t="s">
        <v>1497</v>
      </c>
      <c r="D21" s="10"/>
      <c r="E21" s="258" t="s">
        <v>1105</v>
      </c>
      <c r="F21" s="12"/>
      <c r="G21" s="444"/>
      <c r="H21" s="444"/>
      <c r="I21" s="444"/>
      <c r="J21" s="556"/>
      <c r="K21" s="9" t="s">
        <v>87</v>
      </c>
      <c r="L21" s="7">
        <f>'Прайс-лист'!N2568</f>
        <v>554.18444399999998</v>
      </c>
    </row>
    <row r="22" spans="2:12" ht="7.5" customHeight="1" thickTop="1"/>
    <row r="23" spans="2:12" ht="37.5" customHeight="1">
      <c r="B23" s="478" t="s">
        <v>18</v>
      </c>
      <c r="C23" s="479"/>
      <c r="D23" s="479"/>
      <c r="E23" s="479"/>
      <c r="F23" s="479"/>
      <c r="G23" s="480"/>
    </row>
    <row r="24" spans="2:12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</row>
    <row r="26" spans="2:12" ht="18.75" customHeigh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</row>
    <row r="27" spans="2:12" ht="18.75" customHeight="1" thickBo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</row>
    <row r="28" spans="2:12" ht="18.75" customHeight="1" thickTop="1" thickBot="1">
      <c r="E28" s="11" t="s">
        <v>385</v>
      </c>
      <c r="F28" s="436" t="s">
        <v>38</v>
      </c>
      <c r="G28" s="437"/>
      <c r="H28" s="437"/>
      <c r="I28" s="437"/>
      <c r="J28" s="437"/>
      <c r="K28" s="437"/>
      <c r="L28" s="437"/>
    </row>
    <row r="29" spans="2:12" ht="18.75" customHeight="1" thickTop="1" thickBot="1">
      <c r="E29" s="28" t="s">
        <v>386</v>
      </c>
      <c r="F29" s="436" t="s">
        <v>40</v>
      </c>
      <c r="G29" s="437"/>
      <c r="H29" s="437"/>
      <c r="I29" s="437"/>
      <c r="J29" s="437"/>
      <c r="K29" s="437"/>
      <c r="L29" s="437"/>
    </row>
    <row r="30" spans="2:12" ht="18.75" customHeight="1" thickTop="1" thickBot="1">
      <c r="E30" s="242" t="s">
        <v>438</v>
      </c>
      <c r="F30" s="436" t="s">
        <v>2581</v>
      </c>
      <c r="G30" s="437"/>
      <c r="H30" s="437"/>
      <c r="I30" s="437"/>
      <c r="J30" s="437"/>
      <c r="K30" s="437"/>
      <c r="L30" s="437"/>
    </row>
    <row r="31" spans="2:12" ht="18.75" customHeight="1" thickTop="1" thickBot="1">
      <c r="E31" s="258" t="s">
        <v>1105</v>
      </c>
      <c r="F31" s="436" t="s">
        <v>3677</v>
      </c>
      <c r="G31" s="437"/>
      <c r="H31" s="437"/>
      <c r="I31" s="437"/>
      <c r="J31" s="437"/>
      <c r="K31" s="437"/>
      <c r="L31" s="437"/>
    </row>
    <row r="32" spans="2:12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B25:L25"/>
    <mergeCell ref="B26:L26"/>
    <mergeCell ref="B27:L27"/>
    <mergeCell ref="F30:L30"/>
    <mergeCell ref="F31:L31"/>
    <mergeCell ref="F28:L28"/>
    <mergeCell ref="F29:L29"/>
    <mergeCell ref="B23:G23"/>
    <mergeCell ref="B2:L2"/>
    <mergeCell ref="G6:G12"/>
    <mergeCell ref="H6:H12"/>
    <mergeCell ref="I6:I12"/>
    <mergeCell ref="G15:G21"/>
    <mergeCell ref="H15:H21"/>
    <mergeCell ref="I15:I21"/>
    <mergeCell ref="J6:J12"/>
    <mergeCell ref="J15:J21"/>
  </mergeCells>
  <hyperlinks>
    <hyperlink ref="A4" location="'Прайс-лист'!R2564C2" display="ПРАЙС" xr:uid="{00000000-0004-0000-9700-000000000000}"/>
    <hyperlink ref="A3" location="У!R3C4" display="УЗЕМЛЮВАЧІ" xr:uid="{00000000-0004-0000-9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tabColor theme="5" tint="0.39997558519241921"/>
  </sheetPr>
  <dimension ref="A1:P4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5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75" t="s">
        <v>3518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3329</v>
      </c>
      <c r="C6" s="9" t="s">
        <v>3327</v>
      </c>
      <c r="D6" s="10"/>
      <c r="E6" s="11" t="s">
        <v>385</v>
      </c>
      <c r="F6" s="12"/>
      <c r="G6" s="444">
        <v>57</v>
      </c>
      <c r="H6" s="444">
        <v>57</v>
      </c>
      <c r="I6" s="516">
        <v>30</v>
      </c>
      <c r="J6" s="444" t="s">
        <v>4028</v>
      </c>
      <c r="K6" s="444">
        <v>45</v>
      </c>
      <c r="L6" s="444" t="s">
        <v>3579</v>
      </c>
      <c r="M6" s="9">
        <v>0.249</v>
      </c>
      <c r="N6" s="7">
        <f>'Прайс-лист'!N2579</f>
        <v>174.18077208</v>
      </c>
    </row>
    <row r="7" spans="1:14" ht="3.75" customHeight="1" thickTop="1" thickBot="1">
      <c r="B7" s="17"/>
      <c r="C7" s="9"/>
      <c r="D7" s="10"/>
      <c r="E7" s="15"/>
      <c r="F7" s="14"/>
      <c r="G7" s="444"/>
      <c r="H7" s="444"/>
      <c r="I7" s="516"/>
      <c r="J7" s="444"/>
      <c r="K7" s="444"/>
      <c r="L7" s="444"/>
      <c r="M7" s="9"/>
    </row>
    <row r="8" spans="1:14" ht="18.75" customHeight="1" thickTop="1" thickBot="1">
      <c r="B8" s="16" t="s">
        <v>3330</v>
      </c>
      <c r="C8" s="9" t="s">
        <v>1506</v>
      </c>
      <c r="D8" s="10"/>
      <c r="E8" s="28" t="s">
        <v>386</v>
      </c>
      <c r="F8" s="12"/>
      <c r="G8" s="444"/>
      <c r="H8" s="444"/>
      <c r="I8" s="516"/>
      <c r="J8" s="444"/>
      <c r="K8" s="444"/>
      <c r="L8" s="444"/>
      <c r="M8" s="9" t="s">
        <v>87</v>
      </c>
      <c r="N8" s="7">
        <f>'Прайс-лист'!N2580</f>
        <v>325.65768500000001</v>
      </c>
    </row>
    <row r="9" spans="1:14" ht="3.75" customHeight="1" thickTop="1" thickBot="1">
      <c r="G9" s="444"/>
      <c r="H9" s="444"/>
      <c r="I9" s="516"/>
      <c r="J9" s="444"/>
      <c r="K9" s="444"/>
      <c r="L9" s="444"/>
    </row>
    <row r="10" spans="1:14" ht="18.75" customHeight="1" thickTop="1" thickBot="1">
      <c r="B10" s="8" t="s">
        <v>4023</v>
      </c>
      <c r="C10" s="9" t="s">
        <v>4027</v>
      </c>
      <c r="D10" s="10"/>
      <c r="E10" s="361" t="s">
        <v>4022</v>
      </c>
      <c r="F10" s="12"/>
      <c r="G10" s="444"/>
      <c r="H10" s="444"/>
      <c r="I10" s="516"/>
      <c r="J10" s="444"/>
      <c r="K10" s="444"/>
      <c r="L10" s="444"/>
      <c r="M10" s="9" t="s">
        <v>87</v>
      </c>
      <c r="N10" s="7">
        <f>'Прайс-лист'!N2581</f>
        <v>0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516"/>
      <c r="J11" s="444"/>
      <c r="K11" s="444"/>
      <c r="L11" s="444"/>
      <c r="M11" s="9"/>
    </row>
    <row r="12" spans="1:14" ht="18.75" customHeight="1" thickTop="1" thickBot="1">
      <c r="B12" s="16" t="s">
        <v>4024</v>
      </c>
      <c r="C12" s="9" t="s">
        <v>4019</v>
      </c>
      <c r="D12" s="10"/>
      <c r="E12" s="272" t="s">
        <v>1197</v>
      </c>
      <c r="F12" s="12"/>
      <c r="G12" s="444"/>
      <c r="H12" s="444"/>
      <c r="I12" s="516"/>
      <c r="J12" s="444"/>
      <c r="K12" s="444"/>
      <c r="L12" s="444"/>
      <c r="M12" s="9" t="s">
        <v>87</v>
      </c>
      <c r="N12" s="7">
        <f>'Прайс-лист'!N2582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  <c r="N13" s="6"/>
    </row>
    <row r="14" spans="1:14" ht="7.5" customHeight="1" thickBot="1">
      <c r="I14" s="310"/>
    </row>
    <row r="15" spans="1:14" ht="18.75" customHeight="1" thickTop="1" thickBot="1">
      <c r="B15" s="8" t="s">
        <v>3331</v>
      </c>
      <c r="C15" s="9" t="s">
        <v>3328</v>
      </c>
      <c r="D15" s="10"/>
      <c r="E15" s="11" t="s">
        <v>385</v>
      </c>
      <c r="F15" s="12"/>
      <c r="G15" s="444">
        <v>57</v>
      </c>
      <c r="H15" s="444">
        <v>80</v>
      </c>
      <c r="I15" s="516">
        <v>50</v>
      </c>
      <c r="J15" s="444" t="s">
        <v>4028</v>
      </c>
      <c r="K15" s="444">
        <v>45</v>
      </c>
      <c r="L15" s="444" t="s">
        <v>3579</v>
      </c>
      <c r="M15" s="9">
        <v>0.28799999999999998</v>
      </c>
      <c r="N15" s="7">
        <f>'Прайс-лист'!N2583</f>
        <v>179.10235183742589</v>
      </c>
    </row>
    <row r="16" spans="1:14" ht="3.75" customHeight="1" thickTop="1" thickBot="1">
      <c r="B16" s="17"/>
      <c r="C16" s="9"/>
      <c r="D16" s="10"/>
      <c r="E16" s="15"/>
      <c r="F16" s="14"/>
      <c r="G16" s="444"/>
      <c r="H16" s="444"/>
      <c r="I16" s="516"/>
      <c r="J16" s="444"/>
      <c r="K16" s="444"/>
      <c r="L16" s="444"/>
      <c r="M16" s="9"/>
      <c r="N16" s="7"/>
    </row>
    <row r="17" spans="2:14" ht="18.75" customHeight="1" thickTop="1" thickBot="1">
      <c r="B17" s="16" t="s">
        <v>3332</v>
      </c>
      <c r="C17" s="9" t="s">
        <v>1509</v>
      </c>
      <c r="D17" s="10"/>
      <c r="E17" s="28" t="s">
        <v>386</v>
      </c>
      <c r="F17" s="12"/>
      <c r="G17" s="444"/>
      <c r="H17" s="444"/>
      <c r="I17" s="516"/>
      <c r="J17" s="444"/>
      <c r="K17" s="444"/>
      <c r="L17" s="444"/>
      <c r="M17" s="9" t="s">
        <v>87</v>
      </c>
      <c r="N17" s="7">
        <f>'Прайс-лист'!N2584</f>
        <v>374.50633775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516"/>
      <c r="J18" s="444"/>
      <c r="K18" s="444"/>
      <c r="L18" s="444"/>
      <c r="M18" s="9"/>
      <c r="N18" s="7"/>
    </row>
    <row r="19" spans="2:14" ht="18.75" customHeight="1" thickTop="1" thickBot="1">
      <c r="B19" s="8" t="s">
        <v>4026</v>
      </c>
      <c r="C19" s="9" t="s">
        <v>4020</v>
      </c>
      <c r="D19" s="10"/>
      <c r="E19" s="361" t="s">
        <v>4022</v>
      </c>
      <c r="F19" s="12"/>
      <c r="G19" s="444"/>
      <c r="H19" s="444"/>
      <c r="I19" s="516"/>
      <c r="J19" s="444"/>
      <c r="K19" s="444"/>
      <c r="L19" s="444"/>
      <c r="M19" s="9" t="s">
        <v>87</v>
      </c>
      <c r="N19" s="7">
        <f>'Прайс-лист'!N2585</f>
        <v>0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516"/>
      <c r="J20" s="444"/>
      <c r="K20" s="444"/>
      <c r="L20" s="444"/>
      <c r="M20" s="9"/>
      <c r="N20" s="7"/>
    </row>
    <row r="21" spans="2:14" ht="18.75" customHeight="1" thickTop="1" thickBot="1">
      <c r="B21" s="16" t="s">
        <v>4025</v>
      </c>
      <c r="C21" s="9" t="s">
        <v>4021</v>
      </c>
      <c r="D21" s="10"/>
      <c r="E21" s="272" t="s">
        <v>1197</v>
      </c>
      <c r="F21" s="12"/>
      <c r="G21" s="444"/>
      <c r="H21" s="444"/>
      <c r="I21" s="516"/>
      <c r="J21" s="444"/>
      <c r="K21" s="444"/>
      <c r="L21" s="444"/>
      <c r="M21" s="9" t="s">
        <v>87</v>
      </c>
      <c r="N21" s="7">
        <f>'Прайс-лист'!N2586</f>
        <v>0</v>
      </c>
    </row>
    <row r="22" spans="2:14" ht="7.5" customHeight="1" thickTop="1"/>
    <row r="23" spans="2:14" ht="37.5" customHeight="1">
      <c r="B23" s="478" t="s">
        <v>18</v>
      </c>
      <c r="C23" s="479"/>
      <c r="D23" s="479"/>
      <c r="E23" s="479"/>
      <c r="F23" s="479"/>
      <c r="G23" s="480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</row>
    <row r="26" spans="2:14" ht="18.75" customHeigh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</row>
    <row r="27" spans="2:14" ht="18.75" customHeight="1" thickBo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</row>
    <row r="28" spans="2:14" ht="18.75" customHeight="1" thickTop="1" thickBot="1">
      <c r="E28" s="11" t="s">
        <v>385</v>
      </c>
      <c r="F28" s="436" t="s">
        <v>38</v>
      </c>
      <c r="G28" s="437"/>
      <c r="H28" s="437"/>
      <c r="I28" s="437"/>
      <c r="J28" s="437"/>
      <c r="K28" s="437"/>
      <c r="L28" s="437"/>
      <c r="M28" s="437"/>
      <c r="N28" s="437"/>
    </row>
    <row r="29" spans="2:14" ht="18.75" customHeight="1" thickTop="1" thickBot="1">
      <c r="E29" s="28" t="s">
        <v>386</v>
      </c>
      <c r="F29" s="436" t="s">
        <v>40</v>
      </c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Top="1" thickBot="1">
      <c r="E30" s="361" t="s">
        <v>4022</v>
      </c>
      <c r="F30" s="436" t="s">
        <v>4029</v>
      </c>
      <c r="G30" s="437"/>
      <c r="H30" s="437"/>
      <c r="I30" s="437"/>
      <c r="J30" s="437"/>
      <c r="K30" s="437"/>
      <c r="L30" s="437"/>
      <c r="M30" s="437"/>
      <c r="N30" s="437"/>
    </row>
    <row r="31" spans="2:14" ht="18.75" customHeight="1" thickTop="1" thickBot="1">
      <c r="E31" s="272" t="s">
        <v>1197</v>
      </c>
      <c r="F31" s="436" t="s">
        <v>4030</v>
      </c>
      <c r="G31" s="437"/>
      <c r="H31" s="437"/>
      <c r="I31" s="437"/>
      <c r="J31" s="437"/>
      <c r="K31" s="437"/>
      <c r="L31" s="437"/>
      <c r="M31" s="437"/>
      <c r="N31" s="437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B2:N2"/>
    <mergeCell ref="L6:L12"/>
    <mergeCell ref="B25:N25"/>
    <mergeCell ref="B26:N26"/>
    <mergeCell ref="B27:N27"/>
    <mergeCell ref="B23:G23"/>
    <mergeCell ref="G6:G12"/>
    <mergeCell ref="H6:H12"/>
    <mergeCell ref="I6:I12"/>
    <mergeCell ref="J6:J12"/>
    <mergeCell ref="K6:K12"/>
    <mergeCell ref="L15:L21"/>
    <mergeCell ref="F28:N28"/>
    <mergeCell ref="F29:N29"/>
    <mergeCell ref="F30:N30"/>
    <mergeCell ref="F31:N31"/>
    <mergeCell ref="G15:G21"/>
    <mergeCell ref="H15:H21"/>
    <mergeCell ref="I15:I21"/>
    <mergeCell ref="J15:J21"/>
    <mergeCell ref="K15:K21"/>
  </mergeCells>
  <hyperlinks>
    <hyperlink ref="A4" location="'Прайс-лист'!R2580C2" display="ПРАЙС" xr:uid="{00000000-0004-0000-9800-000000000000}"/>
    <hyperlink ref="A3" location="У!R6C3" display="УЗЕМЛЮВАЧІ" xr:uid="{00000000-0004-0000-9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tabColor theme="5" tint="0.39997558519241921"/>
  </sheetPr>
  <dimension ref="A1:M27"/>
  <sheetViews>
    <sheetView zoomScaleNormal="100" workbookViewId="0">
      <selection activeCell="B6" sqref="B6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4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7" t="s">
        <v>3519</v>
      </c>
      <c r="C2" s="458"/>
      <c r="D2" s="458"/>
      <c r="E2" s="458"/>
      <c r="F2" s="458"/>
      <c r="G2" s="458"/>
      <c r="H2" s="458"/>
      <c r="I2" s="458"/>
      <c r="J2" s="458"/>
      <c r="K2" s="459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388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3334</v>
      </c>
      <c r="C6" s="9" t="s">
        <v>3333</v>
      </c>
      <c r="D6" s="10"/>
      <c r="E6" s="11" t="s">
        <v>385</v>
      </c>
      <c r="F6" s="12"/>
      <c r="G6" s="9">
        <v>14</v>
      </c>
      <c r="H6" s="9" t="s">
        <v>4032</v>
      </c>
      <c r="I6" s="9">
        <v>30</v>
      </c>
      <c r="J6" s="9" t="s">
        <v>87</v>
      </c>
      <c r="K6" s="7">
        <f>'Прайс-лист'!N2593</f>
        <v>55.795749999999998</v>
      </c>
    </row>
    <row r="7" spans="1:11" ht="7.5" customHeight="1" thickTop="1"/>
    <row r="8" spans="1:11" ht="37.5" customHeight="1">
      <c r="B8" s="460" t="s">
        <v>18</v>
      </c>
      <c r="C8" s="461"/>
      <c r="D8" s="461"/>
      <c r="E8" s="461"/>
      <c r="F8" s="461"/>
      <c r="G8" s="462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</row>
    <row r="11" spans="1:11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</row>
    <row r="12" spans="1:11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</row>
    <row r="13" spans="1:11" ht="18.75" customHeight="1" thickTop="1" thickBot="1">
      <c r="E13" s="11" t="s">
        <v>385</v>
      </c>
      <c r="F13" s="436" t="s">
        <v>4031</v>
      </c>
      <c r="G13" s="437"/>
      <c r="H13" s="437"/>
      <c r="I13" s="437"/>
      <c r="J13" s="437"/>
      <c r="K13" s="437"/>
    </row>
    <row r="14" spans="1:11" ht="18.75" customHeight="1" thickTop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K13"/>
    <mergeCell ref="B2:K2"/>
    <mergeCell ref="B10:K10"/>
    <mergeCell ref="B11:K11"/>
    <mergeCell ref="B12:K12"/>
    <mergeCell ref="B8:G8"/>
  </mergeCells>
  <hyperlinks>
    <hyperlink ref="A4" location="'Прайс-лист'!R2593C2" display="ПРАЙС" xr:uid="{00000000-0004-0000-9900-000000000000}"/>
    <hyperlink ref="A3" location="У!R6C4" display="УЗЕМЛЮВАЧІ" xr:uid="{00000000-0004-0000-9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570312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41" t="s">
        <v>3520</v>
      </c>
      <c r="C2" s="442"/>
      <c r="D2" s="442"/>
      <c r="E2" s="442"/>
      <c r="F2" s="442"/>
      <c r="G2" s="442"/>
      <c r="H2" s="442"/>
      <c r="I2" s="442"/>
      <c r="J2" s="442"/>
      <c r="K2" s="443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3335</v>
      </c>
      <c r="C6" s="9" t="s">
        <v>3337</v>
      </c>
      <c r="D6" s="10"/>
      <c r="E6" s="11" t="s">
        <v>385</v>
      </c>
      <c r="F6" s="12"/>
      <c r="G6" s="444">
        <v>50</v>
      </c>
      <c r="H6" s="444">
        <v>24</v>
      </c>
      <c r="I6" s="444" t="s">
        <v>4032</v>
      </c>
      <c r="J6" s="9">
        <v>0.114</v>
      </c>
      <c r="K6" s="7">
        <f>'Прайс-лист'!N2604</f>
        <v>72.766080000000002</v>
      </c>
    </row>
    <row r="7" spans="1:11" ht="3.75" customHeight="1" thickTop="1" thickBot="1">
      <c r="B7" s="17"/>
      <c r="C7" s="9"/>
      <c r="D7" s="10"/>
      <c r="E7" s="15"/>
      <c r="F7" s="14"/>
      <c r="G7" s="444"/>
      <c r="H7" s="444"/>
      <c r="I7" s="444"/>
      <c r="J7" s="9"/>
    </row>
    <row r="8" spans="1:11" ht="18.75" customHeight="1" thickTop="1" thickBot="1">
      <c r="B8" s="16" t="s">
        <v>3336</v>
      </c>
      <c r="C8" s="9" t="s">
        <v>1514</v>
      </c>
      <c r="D8" s="10"/>
      <c r="E8" s="28" t="s">
        <v>386</v>
      </c>
      <c r="F8" s="12"/>
      <c r="G8" s="444"/>
      <c r="H8" s="444"/>
      <c r="I8" s="444"/>
      <c r="J8" s="9" t="s">
        <v>87</v>
      </c>
      <c r="K8" s="7">
        <f>'Прайс-лист'!N2605</f>
        <v>177.093605</v>
      </c>
    </row>
    <row r="9" spans="1:11" ht="7.5" customHeight="1" thickTop="1"/>
    <row r="10" spans="1:11" ht="37.5" customHeight="1">
      <c r="B10" s="438" t="s">
        <v>18</v>
      </c>
      <c r="C10" s="439"/>
      <c r="D10" s="439"/>
      <c r="E10" s="439"/>
      <c r="F10" s="439"/>
      <c r="G10" s="440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</row>
    <row r="13" spans="1:11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</row>
    <row r="14" spans="1:11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</row>
    <row r="15" spans="1:11" ht="18.75" customHeight="1" thickTop="1" thickBot="1">
      <c r="E15" s="11" t="s">
        <v>385</v>
      </c>
      <c r="F15" s="436" t="s">
        <v>38</v>
      </c>
      <c r="G15" s="437"/>
      <c r="H15" s="437"/>
    </row>
    <row r="16" spans="1:11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0:G10"/>
    <mergeCell ref="B2:K2"/>
    <mergeCell ref="G6:G8"/>
    <mergeCell ref="H6:H8"/>
    <mergeCell ref="I6:I8"/>
    <mergeCell ref="B12:K12"/>
    <mergeCell ref="B13:K13"/>
    <mergeCell ref="B14:K14"/>
    <mergeCell ref="F15:H15"/>
    <mergeCell ref="F16:H16"/>
  </mergeCells>
  <hyperlinks>
    <hyperlink ref="A4" location="'Прайс-лист'!R2604C2" display="ПРАЙС" xr:uid="{00000000-0004-0000-9A00-000000000000}"/>
    <hyperlink ref="A3" location="У!R9C2" display="УЗЕМЛЮВАЧІ" xr:uid="{00000000-0004-0000-9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tabColor theme="5" tint="0.3999755851924192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7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7" t="s">
        <v>3521</v>
      </c>
      <c r="C2" s="458"/>
      <c r="D2" s="458"/>
      <c r="E2" s="458"/>
      <c r="F2" s="458"/>
      <c r="G2" s="458"/>
      <c r="H2" s="458"/>
      <c r="I2" s="458"/>
      <c r="J2" s="458"/>
      <c r="K2" s="459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3338</v>
      </c>
      <c r="C6" s="9" t="s">
        <v>3342</v>
      </c>
      <c r="D6" s="10"/>
      <c r="E6" s="11" t="s">
        <v>385</v>
      </c>
      <c r="F6" s="12"/>
      <c r="G6" s="444">
        <v>70</v>
      </c>
      <c r="H6" s="444">
        <v>20</v>
      </c>
      <c r="I6" s="444" t="s">
        <v>4032</v>
      </c>
      <c r="J6" s="9">
        <v>9.2999999999999999E-2</v>
      </c>
      <c r="K6" s="7">
        <f>'Прайс-лист'!N2616</f>
        <v>148.846217</v>
      </c>
    </row>
    <row r="7" spans="1:11" ht="3.75" customHeight="1" thickTop="1" thickBot="1">
      <c r="B7" s="17"/>
      <c r="C7" s="9"/>
      <c r="D7" s="10"/>
      <c r="E7" s="15"/>
      <c r="F7" s="14"/>
      <c r="G7" s="444"/>
      <c r="H7" s="444"/>
      <c r="I7" s="444"/>
      <c r="J7" s="9"/>
    </row>
    <row r="8" spans="1:11" ht="18.75" customHeight="1" thickTop="1" thickBot="1">
      <c r="B8" s="16" t="s">
        <v>3339</v>
      </c>
      <c r="C8" s="9" t="s">
        <v>3343</v>
      </c>
      <c r="D8" s="10"/>
      <c r="E8" s="28" t="s">
        <v>386</v>
      </c>
      <c r="F8" s="12"/>
      <c r="G8" s="444"/>
      <c r="H8" s="444"/>
      <c r="I8" s="444"/>
      <c r="J8" s="9" t="s">
        <v>87</v>
      </c>
      <c r="K8" s="7">
        <f>'Прайс-лист'!N2617</f>
        <v>295.43028479999998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3340</v>
      </c>
      <c r="C10" s="9" t="s">
        <v>3344</v>
      </c>
      <c r="D10" s="10"/>
      <c r="E10" s="242" t="s">
        <v>438</v>
      </c>
      <c r="F10" s="12"/>
      <c r="G10" s="444"/>
      <c r="H10" s="444"/>
      <c r="I10" s="444"/>
      <c r="J10" s="9" t="s">
        <v>87</v>
      </c>
      <c r="K10" s="7">
        <f>'Прайс-лист'!N2618</f>
        <v>0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1" ht="18.75" customHeight="1" thickTop="1" thickBot="1">
      <c r="B12" s="16" t="s">
        <v>3341</v>
      </c>
      <c r="C12" s="9" t="s">
        <v>3345</v>
      </c>
      <c r="D12" s="10"/>
      <c r="E12" s="258" t="s">
        <v>1105</v>
      </c>
      <c r="F12" s="12"/>
      <c r="G12" s="444"/>
      <c r="H12" s="444"/>
      <c r="I12" s="444"/>
      <c r="J12" s="9" t="s">
        <v>87</v>
      </c>
      <c r="K12" s="7">
        <f>'Прайс-лист'!N2619</f>
        <v>242.33538391193903</v>
      </c>
    </row>
    <row r="13" spans="1:11" ht="7.5" customHeight="1" thickTop="1"/>
    <row r="14" spans="1:11" ht="37.5" customHeight="1">
      <c r="B14" s="460" t="s">
        <v>18</v>
      </c>
      <c r="C14" s="461"/>
      <c r="D14" s="461"/>
      <c r="E14" s="461"/>
      <c r="F14" s="461"/>
      <c r="G14" s="462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7"/>
      <c r="C16" s="437"/>
      <c r="D16" s="437"/>
      <c r="E16" s="437"/>
      <c r="F16" s="437"/>
      <c r="G16" s="437"/>
      <c r="H16" s="437"/>
      <c r="I16" s="437"/>
      <c r="J16" s="437"/>
      <c r="K16" s="437"/>
    </row>
    <row r="17" spans="2:11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</row>
    <row r="18" spans="2:11" ht="18.75" customHeight="1" thickBo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</row>
    <row r="19" spans="2:11" ht="18.75" customHeight="1" thickTop="1" thickBot="1">
      <c r="E19" s="11" t="s">
        <v>385</v>
      </c>
      <c r="F19" s="436" t="s">
        <v>38</v>
      </c>
      <c r="G19" s="437"/>
      <c r="H19" s="437"/>
    </row>
    <row r="20" spans="2:11" ht="18.75" customHeight="1" thickTop="1" thickBot="1">
      <c r="E20" s="28" t="s">
        <v>386</v>
      </c>
      <c r="F20" s="436" t="s">
        <v>40</v>
      </c>
      <c r="G20" s="437"/>
      <c r="H20" s="437"/>
    </row>
    <row r="21" spans="2:11" ht="18.75" customHeight="1" thickTop="1" thickBot="1">
      <c r="E21" s="242" t="s">
        <v>438</v>
      </c>
      <c r="F21" s="436" t="s">
        <v>2581</v>
      </c>
      <c r="G21" s="437"/>
      <c r="H21" s="437"/>
    </row>
    <row r="22" spans="2:11" ht="18.75" customHeight="1" thickTop="1" thickBot="1">
      <c r="E22" s="258" t="s">
        <v>1105</v>
      </c>
      <c r="F22" s="436" t="s">
        <v>3677</v>
      </c>
      <c r="G22" s="437"/>
      <c r="H22" s="437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2">
    <mergeCell ref="B14:G14"/>
    <mergeCell ref="B2:K2"/>
    <mergeCell ref="G6:G12"/>
    <mergeCell ref="H6:H12"/>
    <mergeCell ref="I6:I12"/>
    <mergeCell ref="F22:H22"/>
    <mergeCell ref="B16:K16"/>
    <mergeCell ref="B17:K17"/>
    <mergeCell ref="B18:K18"/>
    <mergeCell ref="F19:H19"/>
    <mergeCell ref="F20:H20"/>
    <mergeCell ref="F21:H21"/>
  </mergeCells>
  <hyperlinks>
    <hyperlink ref="A4" location="'Прайс-лист'!R2617C2" display="ПРАЙС" xr:uid="{00000000-0004-0000-9B00-000000000000}"/>
    <hyperlink ref="A3" location="У!R9C3" display="УЗЕМЛЮВАЧІ" xr:uid="{00000000-0004-0000-9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7" t="s">
        <v>3522</v>
      </c>
      <c r="C2" s="498"/>
      <c r="D2" s="498"/>
      <c r="E2" s="498"/>
      <c r="F2" s="498"/>
      <c r="G2" s="498"/>
      <c r="H2" s="498"/>
      <c r="I2" s="498"/>
      <c r="J2" s="498"/>
      <c r="K2" s="499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3347</v>
      </c>
      <c r="C6" s="9" t="s">
        <v>3349</v>
      </c>
      <c r="D6" s="10"/>
      <c r="E6" s="11" t="s">
        <v>385</v>
      </c>
      <c r="F6" s="12"/>
      <c r="G6" s="444">
        <v>60</v>
      </c>
      <c r="H6" s="444">
        <v>24</v>
      </c>
      <c r="I6" s="444" t="s">
        <v>4033</v>
      </c>
      <c r="J6" s="9">
        <v>9.6000000000000002E-2</v>
      </c>
      <c r="K6" s="7">
        <f>'Прайс-лист'!N2630</f>
        <v>156.35357170490698</v>
      </c>
    </row>
    <row r="7" spans="1:11" ht="3.75" customHeight="1" thickTop="1" thickBot="1">
      <c r="B7" s="17"/>
      <c r="C7" s="9"/>
      <c r="D7" s="10"/>
      <c r="E7" s="15"/>
      <c r="F7" s="14"/>
      <c r="G7" s="444"/>
      <c r="H7" s="444"/>
      <c r="I7" s="444"/>
      <c r="J7" s="9"/>
    </row>
    <row r="8" spans="1:11" ht="18.75" customHeight="1" thickTop="1" thickBot="1">
      <c r="B8" s="16" t="s">
        <v>3348</v>
      </c>
      <c r="C8" s="9" t="s">
        <v>1519</v>
      </c>
      <c r="D8" s="10"/>
      <c r="E8" s="28" t="s">
        <v>386</v>
      </c>
      <c r="F8" s="12"/>
      <c r="G8" s="444"/>
      <c r="H8" s="444"/>
      <c r="I8" s="444"/>
      <c r="J8" s="9" t="s">
        <v>87</v>
      </c>
      <c r="K8" s="7">
        <f>'Прайс-лист'!N2631</f>
        <v>320.04947520000002</v>
      </c>
    </row>
    <row r="9" spans="1:11" ht="7.5" customHeight="1" thickTop="1"/>
    <row r="10" spans="1:11" ht="37.5" customHeight="1">
      <c r="B10" s="500" t="s">
        <v>18</v>
      </c>
      <c r="C10" s="501"/>
      <c r="D10" s="501"/>
      <c r="E10" s="501"/>
      <c r="F10" s="501"/>
      <c r="G10" s="502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</row>
    <row r="13" spans="1:11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</row>
    <row r="14" spans="1:11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</row>
    <row r="15" spans="1:11" ht="18.75" customHeight="1" thickTop="1" thickBot="1">
      <c r="E15" s="11" t="s">
        <v>385</v>
      </c>
      <c r="F15" s="436" t="s">
        <v>38</v>
      </c>
      <c r="G15" s="437"/>
      <c r="H15" s="437"/>
    </row>
    <row r="16" spans="1:11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F16:H16"/>
    <mergeCell ref="B2:K2"/>
    <mergeCell ref="G6:G8"/>
    <mergeCell ref="H6:H8"/>
    <mergeCell ref="I6:I8"/>
    <mergeCell ref="B10:G10"/>
    <mergeCell ref="B12:K12"/>
    <mergeCell ref="B13:K13"/>
    <mergeCell ref="B14:K14"/>
    <mergeCell ref="F15:H15"/>
  </mergeCells>
  <hyperlinks>
    <hyperlink ref="A4" location="'Прайс-лист'!R2630C2" display="ПРАЙС" xr:uid="{00000000-0004-0000-9C00-000000000000}"/>
    <hyperlink ref="A3" location="У!R9C4" display="УЗЕМЛЮВАЧІ" xr:uid="{00000000-0004-0000-9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tabColor theme="5" tint="0.39997558519241921"/>
  </sheetPr>
  <dimension ref="A1:M30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7" t="s">
        <v>4141</v>
      </c>
      <c r="C2" s="498"/>
      <c r="D2" s="498"/>
      <c r="E2" s="498"/>
      <c r="F2" s="498"/>
      <c r="G2" s="498"/>
      <c r="H2" s="498"/>
      <c r="I2" s="498"/>
      <c r="J2" s="498"/>
      <c r="K2" s="499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4139</v>
      </c>
      <c r="C6" s="9" t="s">
        <v>4137</v>
      </c>
      <c r="D6" s="10"/>
      <c r="E6" s="11" t="s">
        <v>385</v>
      </c>
      <c r="F6" s="12"/>
      <c r="G6" s="444">
        <v>60</v>
      </c>
      <c r="H6" s="444">
        <v>20</v>
      </c>
      <c r="I6" s="444" t="s">
        <v>4033</v>
      </c>
      <c r="J6" s="9">
        <v>5.0999999999999997E-2</v>
      </c>
      <c r="K6" s="7">
        <f>'Прайс-лист'!N2577</f>
        <v>93.905299999999997</v>
      </c>
    </row>
    <row r="7" spans="1:11" ht="3.75" customHeight="1" thickTop="1" thickBot="1">
      <c r="B7" s="17"/>
      <c r="C7" s="9"/>
      <c r="D7" s="10"/>
      <c r="E7" s="15"/>
      <c r="F7" s="14"/>
      <c r="G7" s="444"/>
      <c r="H7" s="444"/>
      <c r="I7" s="444"/>
      <c r="J7" s="9"/>
    </row>
    <row r="8" spans="1:11" ht="18.75" customHeight="1" thickTop="1" thickBot="1">
      <c r="B8" s="16" t="s">
        <v>4140</v>
      </c>
      <c r="C8" s="9" t="s">
        <v>4138</v>
      </c>
      <c r="D8" s="10"/>
      <c r="E8" s="28" t="s">
        <v>386</v>
      </c>
      <c r="F8" s="12"/>
      <c r="G8" s="444"/>
      <c r="H8" s="444"/>
      <c r="I8" s="444"/>
      <c r="J8" s="9" t="s">
        <v>87</v>
      </c>
      <c r="K8" s="7">
        <f>'Прайс-лист'!N2578</f>
        <v>172.33517500000002</v>
      </c>
    </row>
    <row r="9" spans="1:11" ht="7.5" customHeight="1" thickTop="1"/>
    <row r="10" spans="1:11" ht="37.5" customHeight="1">
      <c r="B10" s="500" t="s">
        <v>18</v>
      </c>
      <c r="C10" s="501"/>
      <c r="D10" s="501"/>
      <c r="E10" s="501"/>
      <c r="F10" s="501"/>
      <c r="G10" s="502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</row>
    <row r="13" spans="1:11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</row>
    <row r="14" spans="1:11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</row>
    <row r="15" spans="1:11" ht="18.75" customHeight="1" thickTop="1" thickBot="1">
      <c r="E15" s="11" t="s">
        <v>385</v>
      </c>
      <c r="F15" s="436" t="s">
        <v>38</v>
      </c>
      <c r="G15" s="437"/>
      <c r="H15" s="437"/>
    </row>
    <row r="16" spans="1:11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3:K13"/>
    <mergeCell ref="B14:K14"/>
    <mergeCell ref="F15:H15"/>
    <mergeCell ref="F16:H16"/>
    <mergeCell ref="B2:K2"/>
    <mergeCell ref="G6:G8"/>
    <mergeCell ref="H6:H8"/>
    <mergeCell ref="I6:I8"/>
    <mergeCell ref="B10:G10"/>
    <mergeCell ref="B12:K12"/>
  </mergeCells>
  <hyperlinks>
    <hyperlink ref="A4" location="'Прайс-лист'!B2577" display="ПРАЙС" xr:uid="{00000000-0004-0000-9D00-000000000000}"/>
    <hyperlink ref="A3" location="У!B12" display="УЗЕМЛЮВАЧІ" xr:uid="{00000000-0004-0000-9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tabColor theme="5" tint="0.39997558519241921"/>
  </sheetPr>
  <dimension ref="A1:M45"/>
  <sheetViews>
    <sheetView zoomScaleNormal="100" workbookViewId="0">
      <selection activeCell="I32" sqref="I3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5.7109375" style="4" customWidth="1"/>
    <col min="12" max="12" width="121.855468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75" t="s">
        <v>3523</v>
      </c>
      <c r="C2" s="476"/>
      <c r="D2" s="476"/>
      <c r="E2" s="476"/>
      <c r="F2" s="476"/>
      <c r="G2" s="476"/>
      <c r="H2" s="476"/>
      <c r="I2" s="476"/>
      <c r="J2" s="476"/>
      <c r="K2" s="477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3959</v>
      </c>
      <c r="I4" s="357" t="s">
        <v>4017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3352</v>
      </c>
      <c r="C6" s="9" t="s">
        <v>3350</v>
      </c>
      <c r="D6" s="10"/>
      <c r="E6" s="11" t="s">
        <v>385</v>
      </c>
      <c r="F6" s="12"/>
      <c r="G6" s="444">
        <v>20</v>
      </c>
      <c r="H6" s="444">
        <v>1500</v>
      </c>
      <c r="I6" s="555" t="s">
        <v>3964</v>
      </c>
      <c r="J6" s="9" t="s">
        <v>87</v>
      </c>
      <c r="K6" s="7">
        <f>'Прайс-лист'!N2642</f>
        <v>770.503514</v>
      </c>
    </row>
    <row r="7" spans="1:11" ht="3.75" customHeight="1" thickTop="1" thickBot="1">
      <c r="B7" s="17"/>
      <c r="C7" s="9"/>
      <c r="D7" s="10"/>
      <c r="E7" s="15"/>
      <c r="F7" s="14"/>
      <c r="G7" s="444"/>
      <c r="H7" s="444"/>
      <c r="I7" s="555"/>
      <c r="J7" s="9"/>
    </row>
    <row r="8" spans="1:11" ht="18.75" customHeight="1" thickTop="1" thickBot="1">
      <c r="B8" s="16" t="s">
        <v>3353</v>
      </c>
      <c r="C8" s="9" t="s">
        <v>1499</v>
      </c>
      <c r="D8" s="10"/>
      <c r="E8" s="28" t="s">
        <v>386</v>
      </c>
      <c r="F8" s="12"/>
      <c r="G8" s="444"/>
      <c r="H8" s="444"/>
      <c r="I8" s="555"/>
      <c r="J8" s="9" t="s">
        <v>87</v>
      </c>
      <c r="K8" s="7">
        <f>'Прайс-лист'!N2643</f>
        <v>1913.554198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555"/>
      <c r="J9" s="9"/>
    </row>
    <row r="10" spans="1:11" ht="18.75" customHeight="1" thickTop="1" thickBot="1">
      <c r="B10" s="16" t="s">
        <v>3354</v>
      </c>
      <c r="C10" s="9" t="s">
        <v>1500</v>
      </c>
      <c r="D10" s="10"/>
      <c r="E10" s="242" t="s">
        <v>438</v>
      </c>
      <c r="F10" s="12"/>
      <c r="G10" s="444"/>
      <c r="H10" s="444"/>
      <c r="I10" s="555"/>
      <c r="J10" s="9" t="s">
        <v>87</v>
      </c>
      <c r="K10" s="7">
        <f>'Прайс-лист'!N2644</f>
        <v>0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555"/>
      <c r="J11" s="9"/>
    </row>
    <row r="12" spans="1:11" ht="18.75" customHeight="1" thickTop="1" thickBot="1">
      <c r="B12" s="16" t="s">
        <v>3355</v>
      </c>
      <c r="C12" s="9" t="s">
        <v>1501</v>
      </c>
      <c r="D12" s="10"/>
      <c r="E12" s="258" t="s">
        <v>1105</v>
      </c>
      <c r="F12" s="12"/>
      <c r="G12" s="444"/>
      <c r="H12" s="444"/>
      <c r="I12" s="555"/>
      <c r="J12" s="9" t="s">
        <v>87</v>
      </c>
      <c r="K12" s="7">
        <f>'Прайс-лист'!N2645</f>
        <v>833.340056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7.5" customHeight="1" thickBot="1"/>
    <row r="15" spans="1:11" ht="18.75" customHeight="1" thickTop="1" thickBot="1">
      <c r="B15" s="8" t="s">
        <v>3356</v>
      </c>
      <c r="C15" s="9" t="s">
        <v>3351</v>
      </c>
      <c r="D15" s="10"/>
      <c r="E15" s="11" t="s">
        <v>385</v>
      </c>
      <c r="F15" s="12"/>
      <c r="G15" s="444">
        <v>20</v>
      </c>
      <c r="H15" s="444">
        <v>1500</v>
      </c>
      <c r="I15" s="556" t="s">
        <v>3593</v>
      </c>
      <c r="J15" s="9" t="s">
        <v>87</v>
      </c>
      <c r="K15" s="7">
        <f>'Прайс-лист'!N2646</f>
        <v>770.503514</v>
      </c>
    </row>
    <row r="16" spans="1:11" ht="3.75" customHeight="1" thickTop="1" thickBot="1">
      <c r="B16" s="17"/>
      <c r="C16" s="9"/>
      <c r="D16" s="10"/>
      <c r="E16" s="15"/>
      <c r="F16" s="14"/>
      <c r="G16" s="444"/>
      <c r="H16" s="444"/>
      <c r="I16" s="556"/>
      <c r="J16" s="9"/>
      <c r="K16" s="7"/>
    </row>
    <row r="17" spans="2:11" ht="18.75" customHeight="1" thickTop="1" thickBot="1">
      <c r="B17" s="16" t="s">
        <v>3357</v>
      </c>
      <c r="C17" s="9" t="s">
        <v>1503</v>
      </c>
      <c r="D17" s="10"/>
      <c r="E17" s="28" t="s">
        <v>386</v>
      </c>
      <c r="F17" s="12"/>
      <c r="G17" s="444"/>
      <c r="H17" s="444"/>
      <c r="I17" s="556"/>
      <c r="J17" s="9" t="s">
        <v>87</v>
      </c>
      <c r="K17" s="7">
        <f>'Прайс-лист'!N2647</f>
        <v>1913.554198</v>
      </c>
    </row>
    <row r="18" spans="2:11" ht="3.75" customHeight="1" thickTop="1" thickBot="1">
      <c r="B18" s="17"/>
      <c r="C18" s="9"/>
      <c r="D18" s="10"/>
      <c r="E18" s="15"/>
      <c r="F18" s="14"/>
      <c r="G18" s="444"/>
      <c r="H18" s="444"/>
      <c r="I18" s="556"/>
      <c r="J18" s="9"/>
    </row>
    <row r="19" spans="2:11" ht="18.75" customHeight="1" thickTop="1" thickBot="1">
      <c r="B19" s="16" t="s">
        <v>3358</v>
      </c>
      <c r="C19" s="9" t="s">
        <v>1504</v>
      </c>
      <c r="D19" s="10"/>
      <c r="E19" s="242" t="s">
        <v>438</v>
      </c>
      <c r="F19" s="12"/>
      <c r="G19" s="444"/>
      <c r="H19" s="444"/>
      <c r="I19" s="556"/>
      <c r="J19" s="9" t="s">
        <v>87</v>
      </c>
      <c r="K19" s="7">
        <f>'Прайс-лист'!N2648</f>
        <v>0</v>
      </c>
    </row>
    <row r="20" spans="2:11" ht="3.75" customHeight="1" thickTop="1" thickBot="1">
      <c r="B20" s="17"/>
      <c r="C20" s="9"/>
      <c r="D20" s="10"/>
      <c r="E20" s="15"/>
      <c r="F20" s="14"/>
      <c r="G20" s="444"/>
      <c r="H20" s="444"/>
      <c r="I20" s="556"/>
      <c r="J20" s="9"/>
    </row>
    <row r="21" spans="2:11" ht="18.75" customHeight="1" thickTop="1" thickBot="1">
      <c r="B21" s="16" t="s">
        <v>3359</v>
      </c>
      <c r="C21" s="9" t="s">
        <v>1505</v>
      </c>
      <c r="D21" s="10"/>
      <c r="E21" s="258" t="s">
        <v>1105</v>
      </c>
      <c r="F21" s="12"/>
      <c r="G21" s="444"/>
      <c r="H21" s="444"/>
      <c r="I21" s="556"/>
      <c r="J21" s="9" t="s">
        <v>87</v>
      </c>
      <c r="K21" s="7">
        <f>'Прайс-лист'!N2649</f>
        <v>833.340056</v>
      </c>
    </row>
    <row r="22" spans="2:11" ht="7.5" customHeight="1" thickTop="1"/>
    <row r="23" spans="2:11" ht="37.5" customHeight="1">
      <c r="B23" s="478" t="s">
        <v>18</v>
      </c>
      <c r="C23" s="479"/>
      <c r="D23" s="479"/>
      <c r="E23" s="479"/>
      <c r="F23" s="479"/>
      <c r="G23" s="480"/>
    </row>
    <row r="24" spans="2:11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2:11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</row>
    <row r="26" spans="2:11" ht="18.75" customHeigh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</row>
    <row r="27" spans="2:11" ht="18.75" customHeight="1" thickBo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</row>
    <row r="28" spans="2:11" ht="18.75" customHeight="1" thickTop="1" thickBot="1">
      <c r="E28" s="11" t="s">
        <v>385</v>
      </c>
      <c r="F28" s="436" t="s">
        <v>38</v>
      </c>
      <c r="G28" s="437"/>
      <c r="H28" s="437"/>
    </row>
    <row r="29" spans="2:11" ht="18.75" customHeight="1" thickTop="1" thickBot="1">
      <c r="E29" s="28" t="s">
        <v>386</v>
      </c>
      <c r="F29" s="436" t="s">
        <v>40</v>
      </c>
      <c r="G29" s="437"/>
      <c r="H29" s="437"/>
    </row>
    <row r="30" spans="2:11" ht="18.75" customHeight="1" thickTop="1" thickBot="1">
      <c r="E30" s="242" t="s">
        <v>438</v>
      </c>
      <c r="F30" s="436" t="s">
        <v>2581</v>
      </c>
      <c r="G30" s="437"/>
      <c r="H30" s="437"/>
    </row>
    <row r="31" spans="2:11" ht="18.75" customHeight="1" thickTop="1" thickBot="1">
      <c r="E31" s="258" t="s">
        <v>1105</v>
      </c>
      <c r="F31" s="436" t="s">
        <v>3677</v>
      </c>
      <c r="G31" s="437"/>
      <c r="H31" s="437"/>
    </row>
    <row r="32" spans="2:11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5">
    <mergeCell ref="I15:I21"/>
    <mergeCell ref="B23:G23"/>
    <mergeCell ref="B2:K2"/>
    <mergeCell ref="G6:G12"/>
    <mergeCell ref="G15:G21"/>
    <mergeCell ref="H6:H12"/>
    <mergeCell ref="H15:H21"/>
    <mergeCell ref="I6:I12"/>
    <mergeCell ref="F31:H31"/>
    <mergeCell ref="B25:K25"/>
    <mergeCell ref="B26:K26"/>
    <mergeCell ref="B27:K27"/>
    <mergeCell ref="F28:H28"/>
    <mergeCell ref="F29:H29"/>
    <mergeCell ref="F30:H30"/>
  </mergeCells>
  <hyperlinks>
    <hyperlink ref="A4" location="'Прайс-лист'!R2645C2" display="ПРАЙС" xr:uid="{00000000-0004-0000-9E00-000000000000}"/>
    <hyperlink ref="A3" location="У!R6C2" display="УЗЕМЛЮВАЧІ" xr:uid="{00000000-0004-0000-9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41" t="s">
        <v>1701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48</v>
      </c>
      <c r="C6" s="9" t="s">
        <v>186</v>
      </c>
      <c r="D6" s="10"/>
      <c r="E6" s="11" t="s">
        <v>385</v>
      </c>
      <c r="F6" s="12"/>
      <c r="G6" s="444">
        <v>100</v>
      </c>
      <c r="H6" s="444">
        <v>70</v>
      </c>
      <c r="I6" s="444">
        <v>26</v>
      </c>
      <c r="J6" s="444" t="s">
        <v>17</v>
      </c>
      <c r="K6" s="9" t="s">
        <v>87</v>
      </c>
      <c r="L6" s="7">
        <f>'Прайс-лист'!N122</f>
        <v>49.022971569856047</v>
      </c>
    </row>
    <row r="7" spans="1:12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175"/>
    </row>
    <row r="8" spans="1:12" ht="18.75" customHeight="1" thickTop="1" thickBot="1">
      <c r="B8" s="16" t="s">
        <v>54</v>
      </c>
      <c r="C8" s="9" t="s">
        <v>115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'Прайс-лист'!N123</f>
        <v>250.15265436071124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55</v>
      </c>
      <c r="C10" s="9" t="s">
        <v>116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'Прайс-лист'!N124</f>
        <v>210.19771651143097</v>
      </c>
    </row>
    <row r="11" spans="1:12" ht="7.5" customHeight="1" thickTop="1">
      <c r="B11" s="19"/>
      <c r="C11" s="20"/>
      <c r="D11" s="6"/>
      <c r="E11" s="6"/>
      <c r="F11" s="6"/>
      <c r="G11" s="20"/>
      <c r="H11" s="20"/>
      <c r="I11" s="20"/>
      <c r="J11" s="20"/>
      <c r="K11" s="6"/>
      <c r="L11" s="6"/>
    </row>
    <row r="12" spans="1:12" ht="7.5" customHeight="1" thickBot="1">
      <c r="B12" s="25"/>
      <c r="C12" s="9"/>
      <c r="G12" s="9"/>
      <c r="H12" s="9"/>
      <c r="I12" s="9"/>
      <c r="J12" s="9"/>
    </row>
    <row r="13" spans="1:12" ht="18.75" customHeight="1" thickTop="1" thickBot="1">
      <c r="B13" s="8" t="s">
        <v>49</v>
      </c>
      <c r="C13" s="9" t="s">
        <v>187</v>
      </c>
      <c r="D13" s="10"/>
      <c r="E13" s="11" t="s">
        <v>385</v>
      </c>
      <c r="F13" s="12"/>
      <c r="G13" s="444">
        <v>100</v>
      </c>
      <c r="H13" s="444">
        <v>120</v>
      </c>
      <c r="I13" s="444">
        <v>26</v>
      </c>
      <c r="J13" s="444" t="s">
        <v>17</v>
      </c>
      <c r="K13" s="9">
        <v>5.8000000000000003E-2</v>
      </c>
      <c r="L13" s="7">
        <f>'Прайс-лист'!N125</f>
        <v>77.825270245554606</v>
      </c>
    </row>
    <row r="14" spans="1:12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175"/>
    </row>
    <row r="15" spans="1:12" ht="18.75" customHeight="1" thickTop="1" thickBot="1">
      <c r="B15" s="16" t="s">
        <v>56</v>
      </c>
      <c r="C15" s="9" t="s">
        <v>118</v>
      </c>
      <c r="D15" s="10"/>
      <c r="E15" s="27" t="s">
        <v>11</v>
      </c>
      <c r="F15" s="14"/>
      <c r="G15" s="444"/>
      <c r="H15" s="444"/>
      <c r="I15" s="444"/>
      <c r="J15" s="444"/>
      <c r="K15" s="9" t="s">
        <v>87</v>
      </c>
      <c r="L15" s="7">
        <f>'Прайс-лист'!N126</f>
        <v>298.79344826418287</v>
      </c>
    </row>
    <row r="16" spans="1:12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9"/>
    </row>
    <row r="17" spans="2:12" ht="18.75" customHeight="1" thickTop="1" thickBot="1">
      <c r="B17" s="16" t="s">
        <v>57</v>
      </c>
      <c r="C17" s="9" t="s">
        <v>119</v>
      </c>
      <c r="D17" s="10"/>
      <c r="E17" s="28" t="s">
        <v>386</v>
      </c>
      <c r="F17" s="12"/>
      <c r="G17" s="444"/>
      <c r="H17" s="444"/>
      <c r="I17" s="444"/>
      <c r="J17" s="444"/>
      <c r="K17" s="9" t="s">
        <v>87</v>
      </c>
      <c r="L17" s="7">
        <f>'Прайс-лист'!N127</f>
        <v>232.78094225232851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50</v>
      </c>
      <c r="C20" s="9" t="s">
        <v>188</v>
      </c>
      <c r="D20" s="10"/>
      <c r="E20" s="11" t="s">
        <v>385</v>
      </c>
      <c r="F20" s="12"/>
      <c r="G20" s="444">
        <v>330</v>
      </c>
      <c r="H20" s="444">
        <v>70</v>
      </c>
      <c r="I20" s="444">
        <v>26</v>
      </c>
      <c r="J20" s="444" t="s">
        <v>17</v>
      </c>
      <c r="K20" s="9" t="s">
        <v>87</v>
      </c>
      <c r="L20" s="7">
        <f>'Прайс-лист'!N128</f>
        <v>108.39948355630818</v>
      </c>
    </row>
    <row r="21" spans="2:12" ht="3.75" customHeight="1" thickTop="1" thickBot="1">
      <c r="B21" s="18"/>
      <c r="C21" s="9"/>
      <c r="D21" s="10"/>
      <c r="E21" s="13"/>
      <c r="F21" s="13"/>
      <c r="G21" s="444"/>
      <c r="H21" s="444"/>
      <c r="I21" s="444"/>
      <c r="J21" s="444"/>
      <c r="K21" s="175"/>
    </row>
    <row r="22" spans="2:12" ht="18.75" customHeight="1" thickTop="1" thickBot="1">
      <c r="B22" s="16" t="s">
        <v>62</v>
      </c>
      <c r="C22" s="9" t="s">
        <v>121</v>
      </c>
      <c r="D22" s="10"/>
      <c r="E22" s="27" t="s">
        <v>11</v>
      </c>
      <c r="F22" s="14"/>
      <c r="G22" s="444"/>
      <c r="H22" s="444"/>
      <c r="I22" s="444"/>
      <c r="J22" s="444"/>
      <c r="K22" s="9" t="s">
        <v>87</v>
      </c>
      <c r="L22" s="7">
        <f>'Прайс-лист'!N129</f>
        <v>393.99043061812017</v>
      </c>
    </row>
    <row r="23" spans="2:12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444"/>
      <c r="K23" s="9"/>
    </row>
    <row r="24" spans="2:12" ht="18.75" customHeight="1" thickTop="1" thickBot="1">
      <c r="B24" s="16" t="s">
        <v>58</v>
      </c>
      <c r="C24" s="9" t="s">
        <v>122</v>
      </c>
      <c r="D24" s="10"/>
      <c r="E24" s="28" t="s">
        <v>386</v>
      </c>
      <c r="F24" s="12"/>
      <c r="G24" s="444"/>
      <c r="H24" s="444"/>
      <c r="I24" s="444"/>
      <c r="J24" s="444"/>
      <c r="K24" s="9" t="s">
        <v>87</v>
      </c>
      <c r="L24" s="7">
        <f>'Прайс-лист'!N130</f>
        <v>275.16791979678243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51</v>
      </c>
      <c r="C27" s="9" t="s">
        <v>189</v>
      </c>
      <c r="D27" s="10"/>
      <c r="E27" s="11" t="s">
        <v>385</v>
      </c>
      <c r="F27" s="12"/>
      <c r="G27" s="444">
        <v>330</v>
      </c>
      <c r="H27" s="444">
        <v>120</v>
      </c>
      <c r="I27" s="444">
        <v>26</v>
      </c>
      <c r="J27" s="444" t="s">
        <v>17</v>
      </c>
      <c r="K27" s="9" t="s">
        <v>87</v>
      </c>
      <c r="L27" s="7">
        <f>'Прайс-лист'!N131</f>
        <v>119.51737930567315</v>
      </c>
    </row>
    <row r="28" spans="2:12" ht="3.75" customHeight="1" thickTop="1" thickBot="1">
      <c r="B28" s="18"/>
      <c r="C28" s="9"/>
      <c r="D28" s="10"/>
      <c r="E28" s="13"/>
      <c r="F28" s="13"/>
      <c r="G28" s="444"/>
      <c r="H28" s="444"/>
      <c r="I28" s="444"/>
      <c r="J28" s="444"/>
      <c r="K28" s="175"/>
    </row>
    <row r="29" spans="2:12" ht="18.75" customHeight="1" thickTop="1" thickBot="1">
      <c r="B29" s="16" t="s">
        <v>63</v>
      </c>
      <c r="C29" s="9" t="s">
        <v>124</v>
      </c>
      <c r="D29" s="10"/>
      <c r="E29" s="27" t="s">
        <v>11</v>
      </c>
      <c r="F29" s="14"/>
      <c r="G29" s="444"/>
      <c r="H29" s="444"/>
      <c r="I29" s="444"/>
      <c r="J29" s="444"/>
      <c r="K29" s="9" t="s">
        <v>87</v>
      </c>
      <c r="L29" s="7">
        <f>'Прайс-лист'!N132</f>
        <v>441.58892179508888</v>
      </c>
    </row>
    <row r="30" spans="2:12" ht="3.75" customHeight="1" thickTop="1" thickBot="1">
      <c r="B30" s="17"/>
      <c r="C30" s="9"/>
      <c r="D30" s="10"/>
      <c r="E30" s="15"/>
      <c r="F30" s="14"/>
      <c r="G30" s="444"/>
      <c r="H30" s="444"/>
      <c r="I30" s="444"/>
      <c r="J30" s="444"/>
      <c r="K30" s="9"/>
    </row>
    <row r="31" spans="2:12" ht="18.75" customHeight="1" thickTop="1" thickBot="1">
      <c r="B31" s="16" t="s">
        <v>59</v>
      </c>
      <c r="C31" s="9" t="s">
        <v>125</v>
      </c>
      <c r="D31" s="10"/>
      <c r="E31" s="28" t="s">
        <v>386</v>
      </c>
      <c r="F31" s="12"/>
      <c r="G31" s="444"/>
      <c r="H31" s="444"/>
      <c r="I31" s="444"/>
      <c r="J31" s="444"/>
      <c r="K31" s="9" t="s">
        <v>87</v>
      </c>
      <c r="L31" s="7">
        <f>'Прайс-лист'!N133</f>
        <v>311.1273638611346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6"/>
      <c r="L32" s="24"/>
    </row>
    <row r="33" spans="2:12" ht="7.5" customHeight="1" thickBot="1">
      <c r="B33" s="87"/>
      <c r="C33" s="88"/>
      <c r="D33" s="10"/>
      <c r="E33" s="14"/>
      <c r="F33" s="14"/>
      <c r="G33" s="88"/>
      <c r="H33" s="88"/>
      <c r="I33" s="88"/>
      <c r="J33" s="88"/>
      <c r="L33" s="26"/>
    </row>
    <row r="34" spans="2:12" ht="18.75" customHeight="1" thickTop="1" thickBot="1">
      <c r="B34" s="8" t="s">
        <v>52</v>
      </c>
      <c r="C34" s="9" t="s">
        <v>190</v>
      </c>
      <c r="D34" s="10"/>
      <c r="E34" s="11" t="s">
        <v>385</v>
      </c>
      <c r="F34" s="12"/>
      <c r="G34" s="444">
        <v>415</v>
      </c>
      <c r="H34" s="444">
        <v>70</v>
      </c>
      <c r="I34" s="444">
        <v>26</v>
      </c>
      <c r="J34" s="444" t="s">
        <v>17</v>
      </c>
      <c r="K34" s="9" t="s">
        <v>87</v>
      </c>
      <c r="L34" s="7">
        <f>'Прайс-лист'!N134</f>
        <v>126.63978127011006</v>
      </c>
    </row>
    <row r="35" spans="2:12" ht="3.75" customHeight="1" thickTop="1" thickBot="1">
      <c r="B35" s="18"/>
      <c r="C35" s="9"/>
      <c r="D35" s="10"/>
      <c r="E35" s="13"/>
      <c r="F35" s="13"/>
      <c r="G35" s="444"/>
      <c r="H35" s="444"/>
      <c r="I35" s="444"/>
      <c r="J35" s="444"/>
      <c r="K35" s="175"/>
    </row>
    <row r="36" spans="2:12" ht="18.75" customHeight="1" thickTop="1" thickBot="1">
      <c r="B36" s="16" t="s">
        <v>64</v>
      </c>
      <c r="C36" s="9" t="s">
        <v>127</v>
      </c>
      <c r="D36" s="10"/>
      <c r="E36" s="27" t="s">
        <v>11</v>
      </c>
      <c r="F36" s="14"/>
      <c r="G36" s="444"/>
      <c r="H36" s="444"/>
      <c r="I36" s="444"/>
      <c r="J36" s="444"/>
      <c r="K36" s="9" t="s">
        <v>87</v>
      </c>
      <c r="L36" s="7">
        <f>'Прайс-лист'!N135</f>
        <v>493.35662387806934</v>
      </c>
    </row>
    <row r="37" spans="2:12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9"/>
    </row>
    <row r="38" spans="2:12" ht="18.75" customHeight="1" thickTop="1" thickBot="1">
      <c r="B38" s="16" t="s">
        <v>60</v>
      </c>
      <c r="C38" s="9" t="s">
        <v>128</v>
      </c>
      <c r="D38" s="10"/>
      <c r="E38" s="28" t="s">
        <v>386</v>
      </c>
      <c r="F38" s="12"/>
      <c r="G38" s="444"/>
      <c r="H38" s="444"/>
      <c r="I38" s="444"/>
      <c r="J38" s="444"/>
      <c r="K38" s="9" t="s">
        <v>87</v>
      </c>
      <c r="L38" s="7">
        <f>'Прайс-лист'!N136</f>
        <v>323.98243082133786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89"/>
      <c r="C40" s="89"/>
      <c r="D40" s="10"/>
      <c r="E40" s="14"/>
      <c r="F40" s="14"/>
      <c r="G40" s="89"/>
      <c r="H40" s="9"/>
      <c r="I40" s="90"/>
      <c r="J40" s="90"/>
      <c r="K40" s="9"/>
      <c r="L40" s="26"/>
    </row>
    <row r="41" spans="2:12" ht="18.75" customHeight="1" thickTop="1" thickBot="1">
      <c r="B41" s="8" t="s">
        <v>53</v>
      </c>
      <c r="C41" s="9" t="s">
        <v>191</v>
      </c>
      <c r="D41" s="10"/>
      <c r="E41" s="11" t="s">
        <v>385</v>
      </c>
      <c r="F41" s="12"/>
      <c r="G41" s="444">
        <v>415</v>
      </c>
      <c r="H41" s="444">
        <v>120</v>
      </c>
      <c r="I41" s="444">
        <v>26</v>
      </c>
      <c r="J41" s="444" t="s">
        <v>17</v>
      </c>
      <c r="K41" s="9" t="s">
        <v>87</v>
      </c>
      <c r="L41" s="7">
        <f>'Прайс-лист'!N137</f>
        <v>150.36954001016088</v>
      </c>
    </row>
    <row r="42" spans="2:12" ht="3.75" customHeight="1" thickTop="1" thickBot="1">
      <c r="B42" s="18"/>
      <c r="C42" s="9"/>
      <c r="D42" s="10"/>
      <c r="E42" s="13"/>
      <c r="F42" s="13"/>
      <c r="G42" s="444"/>
      <c r="H42" s="444"/>
      <c r="I42" s="444"/>
      <c r="J42" s="444"/>
      <c r="K42" s="175"/>
    </row>
    <row r="43" spans="2:12" ht="18.75" customHeight="1" thickTop="1" thickBot="1">
      <c r="B43" s="16" t="s">
        <v>65</v>
      </c>
      <c r="C43" s="9" t="s">
        <v>130</v>
      </c>
      <c r="D43" s="10"/>
      <c r="E43" s="27" t="s">
        <v>11</v>
      </c>
      <c r="F43" s="14"/>
      <c r="G43" s="444"/>
      <c r="H43" s="444"/>
      <c r="I43" s="444"/>
      <c r="J43" s="444"/>
      <c r="K43" s="9" t="s">
        <v>87</v>
      </c>
      <c r="L43" s="7">
        <f>'Прайс-лист'!N138</f>
        <v>594.45998834885688</v>
      </c>
    </row>
    <row r="44" spans="2:12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9"/>
    </row>
    <row r="45" spans="2:12" ht="18.75" customHeight="1" thickTop="1" thickBot="1">
      <c r="B45" s="16" t="s">
        <v>61</v>
      </c>
      <c r="C45" s="9" t="s">
        <v>131</v>
      </c>
      <c r="D45" s="10"/>
      <c r="E45" s="28" t="s">
        <v>386</v>
      </c>
      <c r="F45" s="12"/>
      <c r="G45" s="444"/>
      <c r="H45" s="444"/>
      <c r="I45" s="444"/>
      <c r="J45" s="444"/>
      <c r="K45" s="9" t="s">
        <v>87</v>
      </c>
      <c r="L45" s="7">
        <f>'Прайс-лист'!N139</f>
        <v>369.8437507874682</v>
      </c>
    </row>
    <row r="46" spans="2:12" ht="7.5" customHeight="1" thickTop="1"/>
    <row r="47" spans="2:12" ht="37.5" customHeight="1">
      <c r="B47" s="438" t="s">
        <v>18</v>
      </c>
      <c r="C47" s="439"/>
      <c r="D47" s="439"/>
      <c r="E47" s="439"/>
      <c r="F47" s="439"/>
      <c r="G47" s="440"/>
    </row>
    <row r="48" spans="2:12" ht="18.75" customHeight="1">
      <c r="B48" s="437" t="s">
        <v>36</v>
      </c>
      <c r="C48" s="437"/>
      <c r="D48" s="437"/>
      <c r="E48" s="437"/>
      <c r="F48" s="437"/>
      <c r="G48" s="437"/>
      <c r="H48" s="437"/>
      <c r="I48" s="437"/>
      <c r="J48" s="437"/>
      <c r="K48" s="437"/>
      <c r="L48" s="437"/>
    </row>
    <row r="49" spans="2:12" ht="18.75" customHeight="1" thickBot="1">
      <c r="B49" s="437" t="s">
        <v>37</v>
      </c>
      <c r="C49" s="437"/>
      <c r="D49" s="437"/>
      <c r="E49" s="437"/>
      <c r="F49" s="437"/>
      <c r="G49" s="437"/>
      <c r="H49" s="437"/>
      <c r="I49" s="437"/>
      <c r="J49" s="437"/>
      <c r="K49" s="437"/>
      <c r="L49" s="437"/>
    </row>
    <row r="50" spans="2:12" ht="18.75" customHeight="1" thickTop="1" thickBot="1">
      <c r="E50" s="11" t="s">
        <v>385</v>
      </c>
      <c r="F50" s="436" t="s">
        <v>38</v>
      </c>
      <c r="G50" s="437"/>
      <c r="H50" s="437"/>
    </row>
    <row r="51" spans="2:12" ht="18.75" customHeight="1" thickTop="1" thickBot="1">
      <c r="E51" s="27" t="s">
        <v>11</v>
      </c>
      <c r="F51" s="436" t="s">
        <v>39</v>
      </c>
      <c r="G51" s="437"/>
      <c r="H51" s="437"/>
    </row>
    <row r="52" spans="2:12" ht="18.75" customHeight="1" thickTop="1" thickBot="1">
      <c r="E52" s="28" t="s">
        <v>386</v>
      </c>
      <c r="F52" s="436" t="s">
        <v>40</v>
      </c>
      <c r="G52" s="437"/>
      <c r="H52" s="437"/>
    </row>
    <row r="53" spans="2:12" ht="18.75" customHeight="1" thickTop="1"/>
    <row r="54" spans="2:12" ht="18.75" customHeight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G27:G31"/>
    <mergeCell ref="H27:H31"/>
    <mergeCell ref="I27:I31"/>
    <mergeCell ref="J27:J31"/>
    <mergeCell ref="B48:L48"/>
    <mergeCell ref="B47:G47"/>
    <mergeCell ref="G41:G45"/>
    <mergeCell ref="H41:H45"/>
    <mergeCell ref="I41:I45"/>
    <mergeCell ref="J41:J45"/>
    <mergeCell ref="F52:H52"/>
    <mergeCell ref="G34:G38"/>
    <mergeCell ref="H34:H38"/>
    <mergeCell ref="I34:I38"/>
    <mergeCell ref="J34:J38"/>
    <mergeCell ref="B49:L49"/>
    <mergeCell ref="F50:H50"/>
    <mergeCell ref="F51:H51"/>
    <mergeCell ref="G20:G24"/>
    <mergeCell ref="H20:H24"/>
    <mergeCell ref="I20:I24"/>
    <mergeCell ref="J20:J24"/>
    <mergeCell ref="G13:G17"/>
    <mergeCell ref="H13:H17"/>
    <mergeCell ref="I13:I17"/>
    <mergeCell ref="J13:J17"/>
    <mergeCell ref="B2:L2"/>
    <mergeCell ref="G6:G10"/>
    <mergeCell ref="H6:H10"/>
    <mergeCell ref="I6:I10"/>
    <mergeCell ref="J6:J10"/>
  </mergeCells>
  <hyperlinks>
    <hyperlink ref="A3" location="Т!R9C3" display="ТРИМАЧІ" xr:uid="{00000000-0004-0000-0F00-000000000000}"/>
    <hyperlink ref="A4" location="'Прайс-лист'!R130C2" display="ПРАЙС" xr:uid="{00000000-0004-0000-0F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tabColor theme="5" tint="0.39997558519241921"/>
  </sheetPr>
  <dimension ref="A1:P27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855468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41" t="s">
        <v>3524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3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4035</v>
      </c>
      <c r="L4" s="5" t="s">
        <v>4034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3361</v>
      </c>
      <c r="C6" s="9" t="s">
        <v>3360</v>
      </c>
      <c r="D6" s="10"/>
      <c r="E6" s="11" t="s">
        <v>385</v>
      </c>
      <c r="F6" s="12"/>
      <c r="G6" s="9">
        <v>70</v>
      </c>
      <c r="H6" s="9">
        <v>18</v>
      </c>
      <c r="I6" s="9">
        <v>44</v>
      </c>
      <c r="J6" s="9">
        <v>28</v>
      </c>
      <c r="K6" s="9">
        <v>15</v>
      </c>
      <c r="L6" s="9">
        <v>14</v>
      </c>
      <c r="M6" s="9">
        <v>0.26700000000000002</v>
      </c>
      <c r="N6" s="7">
        <f>'Прайс-лист'!N2660</f>
        <v>166.1795352</v>
      </c>
    </row>
    <row r="7" spans="1:14" ht="7.5" customHeight="1" thickTop="1"/>
    <row r="8" spans="1:14" ht="37.5" customHeight="1">
      <c r="B8" s="438" t="s">
        <v>18</v>
      </c>
      <c r="C8" s="439"/>
      <c r="D8" s="439"/>
      <c r="E8" s="439"/>
      <c r="F8" s="439"/>
      <c r="G8" s="440"/>
    </row>
    <row r="9" spans="1:14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</row>
    <row r="11" spans="1:14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</row>
    <row r="12" spans="1:14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</row>
    <row r="13" spans="1:14" ht="18.75" customHeight="1" thickTop="1" thickBot="1">
      <c r="E13" s="11" t="s">
        <v>385</v>
      </c>
      <c r="F13" s="436" t="s">
        <v>4031</v>
      </c>
      <c r="G13" s="437"/>
      <c r="H13" s="437"/>
      <c r="I13" s="437"/>
      <c r="J13" s="437"/>
      <c r="K13" s="437"/>
      <c r="L13" s="437"/>
      <c r="M13" s="437"/>
      <c r="N13" s="437"/>
    </row>
    <row r="14" spans="1:14" ht="18.75" customHeight="1" thickTop="1"/>
    <row r="15" spans="1:14" ht="18.75" customHeight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N13"/>
    <mergeCell ref="B2:N2"/>
    <mergeCell ref="B8:G8"/>
    <mergeCell ref="B10:N10"/>
    <mergeCell ref="B11:N11"/>
    <mergeCell ref="B12:N12"/>
  </mergeCells>
  <hyperlinks>
    <hyperlink ref="A4" location="'Прайс-лист'!R2660C2" display="ПРАЙС" xr:uid="{00000000-0004-0000-9F00-000000000000}"/>
    <hyperlink ref="A3" location="У!C15" display="УЗЕМЛЮВАЧІ" xr:uid="{00000000-0004-0000-9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tabColor theme="5" tint="0.39997558519241921"/>
  </sheetPr>
  <dimension ref="A1:N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5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510" t="s">
        <v>3525</v>
      </c>
      <c r="C2" s="511"/>
      <c r="D2" s="511"/>
      <c r="E2" s="511"/>
      <c r="F2" s="511"/>
      <c r="G2" s="511"/>
      <c r="H2" s="511"/>
      <c r="I2" s="511"/>
      <c r="J2" s="511"/>
      <c r="K2" s="511"/>
      <c r="L2" s="512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3363</v>
      </c>
      <c r="C6" s="9" t="s">
        <v>3362</v>
      </c>
      <c r="D6" s="10"/>
      <c r="E6" s="11" t="s">
        <v>385</v>
      </c>
      <c r="F6" s="12"/>
      <c r="G6" s="9">
        <v>50</v>
      </c>
      <c r="H6" s="9">
        <v>40</v>
      </c>
      <c r="I6" s="9">
        <v>20</v>
      </c>
      <c r="J6" s="9">
        <v>15</v>
      </c>
      <c r="K6" s="9" t="s">
        <v>87</v>
      </c>
      <c r="L6" s="7">
        <f>'Прайс-лист'!N2671</f>
        <v>1224.5588</v>
      </c>
    </row>
    <row r="7" spans="1:12" ht="7.5" customHeight="1" thickTop="1"/>
    <row r="8" spans="1:12" ht="37.5" customHeight="1">
      <c r="B8" s="513" t="s">
        <v>18</v>
      </c>
      <c r="C8" s="514"/>
      <c r="D8" s="514"/>
      <c r="E8" s="514"/>
      <c r="F8" s="514"/>
      <c r="G8" s="515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 customHeight="1" thickTop="1" thickBot="1">
      <c r="E13" s="11" t="s">
        <v>385</v>
      </c>
      <c r="F13" s="436" t="s">
        <v>4031</v>
      </c>
      <c r="G13" s="437"/>
      <c r="H13" s="437"/>
      <c r="I13" s="437"/>
      <c r="J13" s="437"/>
      <c r="K13" s="437"/>
      <c r="L13" s="437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L13"/>
    <mergeCell ref="B2:L2"/>
    <mergeCell ref="B8:G8"/>
    <mergeCell ref="B10:L10"/>
    <mergeCell ref="B11:L11"/>
    <mergeCell ref="B12:L12"/>
  </mergeCells>
  <hyperlinks>
    <hyperlink ref="A4" location="'Прайс-лист'!R2671C2" display="ПРАЙС" xr:uid="{00000000-0004-0000-A000-000000000000}"/>
    <hyperlink ref="A3" location="У!R12C3" display="УЗЕМЛЮВАЧІ" xr:uid="{00000000-0004-0000-A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tabColor theme="5" tint="0.3999755851924192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1" width="10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5" t="s">
        <v>3526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3365</v>
      </c>
      <c r="C6" s="9" t="s">
        <v>3364</v>
      </c>
      <c r="D6" s="10"/>
      <c r="E6" s="11" t="s">
        <v>385</v>
      </c>
      <c r="F6" s="12"/>
      <c r="G6" s="444">
        <v>45</v>
      </c>
      <c r="H6" s="444">
        <v>45</v>
      </c>
      <c r="I6" s="444">
        <v>20</v>
      </c>
      <c r="J6" s="444" t="s">
        <v>17</v>
      </c>
      <c r="K6" s="444" t="s">
        <v>67</v>
      </c>
      <c r="L6" s="9">
        <v>5.7000000000000002E-2</v>
      </c>
      <c r="M6" s="7">
        <f>'Прайс-лист'!N2682</f>
        <v>75.166349999999994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3366</v>
      </c>
      <c r="C8" s="9" t="s">
        <v>1521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'Прайс-лист'!N2683</f>
        <v>224.03463263999998</v>
      </c>
    </row>
    <row r="9" spans="1:13" ht="7.5" customHeight="1" thickTop="1"/>
    <row r="10" spans="1:13" ht="37.5" customHeight="1">
      <c r="B10" s="478" t="s">
        <v>18</v>
      </c>
      <c r="C10" s="479"/>
      <c r="D10" s="479"/>
      <c r="E10" s="479"/>
      <c r="F10" s="479"/>
      <c r="G10" s="480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11" t="s">
        <v>385</v>
      </c>
      <c r="F15" s="436" t="s">
        <v>38</v>
      </c>
      <c r="G15" s="437"/>
      <c r="H15" s="437"/>
    </row>
    <row r="16" spans="1:13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682C2" display="ПРАЙС" xr:uid="{00000000-0004-0000-A100-000000000000}"/>
    <hyperlink ref="A3" location="У!R12C4" display="УЗЕМЛЮВАЧІ" xr:uid="{00000000-0004-0000-A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tabColor theme="5" tint="0.39997558519241921"/>
  </sheetPr>
  <dimension ref="A1:P5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1.42578125" style="4" customWidth="1"/>
    <col min="13" max="13" width="10" style="4" customWidth="1"/>
    <col min="14" max="14" width="14.28515625" style="4" customWidth="1"/>
    <col min="15" max="15" width="79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7" t="s">
        <v>3527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4046</v>
      </c>
      <c r="J4" s="5" t="s">
        <v>4045</v>
      </c>
      <c r="K4" s="5" t="s">
        <v>3665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3367</v>
      </c>
      <c r="C6" s="9" t="s">
        <v>3375</v>
      </c>
      <c r="D6" s="10"/>
      <c r="E6" s="11" t="s">
        <v>385</v>
      </c>
      <c r="F6" s="12"/>
      <c r="G6" s="444">
        <v>100</v>
      </c>
      <c r="H6" s="444">
        <v>30</v>
      </c>
      <c r="I6" s="444">
        <v>15.5</v>
      </c>
      <c r="J6" s="444">
        <v>6.7</v>
      </c>
      <c r="K6" s="444">
        <v>3</v>
      </c>
      <c r="L6" s="444" t="s">
        <v>3952</v>
      </c>
      <c r="M6" s="9">
        <v>0.27600000000000002</v>
      </c>
      <c r="N6" s="7">
        <f>'Прайс-лист'!N2692</f>
        <v>128.01979007999998</v>
      </c>
    </row>
    <row r="7" spans="1:14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3368</v>
      </c>
      <c r="C8" s="9" t="s">
        <v>1526</v>
      </c>
      <c r="D8" s="10"/>
      <c r="E8" s="28" t="s">
        <v>386</v>
      </c>
      <c r="F8" s="12"/>
      <c r="G8" s="444"/>
      <c r="H8" s="444"/>
      <c r="I8" s="444"/>
      <c r="J8" s="444"/>
      <c r="K8" s="444"/>
      <c r="L8" s="444"/>
      <c r="M8" s="9" t="s">
        <v>87</v>
      </c>
      <c r="N8" s="7">
        <f>'Прайс-лист'!N2693</f>
        <v>204.42720599999998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3369</v>
      </c>
      <c r="C10" s="9" t="s">
        <v>1527</v>
      </c>
      <c r="D10" s="10"/>
      <c r="E10" s="242" t="s">
        <v>438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'Прайс-лист'!N2694</f>
        <v>0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9"/>
    </row>
    <row r="12" spans="1:14" ht="18.75" customHeight="1" thickTop="1" thickBot="1">
      <c r="B12" s="16" t="s">
        <v>3370</v>
      </c>
      <c r="C12" s="9" t="s">
        <v>1528</v>
      </c>
      <c r="D12" s="10"/>
      <c r="E12" s="258" t="s">
        <v>1105</v>
      </c>
      <c r="F12" s="12"/>
      <c r="G12" s="444"/>
      <c r="H12" s="444"/>
      <c r="I12" s="444"/>
      <c r="J12" s="444"/>
      <c r="K12" s="444"/>
      <c r="L12" s="444"/>
      <c r="M12" s="9" t="s">
        <v>87</v>
      </c>
      <c r="N12" s="7">
        <f>'Прайс-лист'!N2695</f>
        <v>150.09159261642677</v>
      </c>
    </row>
    <row r="13" spans="1:14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444"/>
      <c r="M13" s="9"/>
    </row>
    <row r="14" spans="1:14" ht="18.75" customHeight="1" thickTop="1" thickBot="1">
      <c r="B14" s="16" t="s">
        <v>4041</v>
      </c>
      <c r="C14" s="9" t="s">
        <v>4036</v>
      </c>
      <c r="D14" s="10"/>
      <c r="E14" s="361" t="s">
        <v>4022</v>
      </c>
      <c r="F14" s="12"/>
      <c r="G14" s="444"/>
      <c r="H14" s="444"/>
      <c r="I14" s="444"/>
      <c r="J14" s="444"/>
      <c r="K14" s="444"/>
      <c r="L14" s="444"/>
      <c r="M14" s="9" t="s">
        <v>87</v>
      </c>
      <c r="N14" s="7">
        <f>'Прайс-лист'!N2696</f>
        <v>0</v>
      </c>
    </row>
    <row r="15" spans="1:14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444"/>
      <c r="L15" s="444"/>
      <c r="M15" s="9"/>
    </row>
    <row r="16" spans="1:14" ht="18.75" customHeight="1" thickTop="1" thickBot="1">
      <c r="B16" s="16" t="s">
        <v>4042</v>
      </c>
      <c r="C16" s="9" t="s">
        <v>4037</v>
      </c>
      <c r="D16" s="10"/>
      <c r="E16" s="363" t="s">
        <v>4040</v>
      </c>
      <c r="F16" s="12"/>
      <c r="G16" s="444"/>
      <c r="H16" s="444"/>
      <c r="I16" s="444"/>
      <c r="J16" s="444"/>
      <c r="K16" s="444"/>
      <c r="L16" s="444"/>
      <c r="M16" s="9" t="s">
        <v>87</v>
      </c>
      <c r="N16" s="7">
        <f>'Прайс-лист'!N2697</f>
        <v>0</v>
      </c>
    </row>
    <row r="17" spans="2:14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ht="7.5" customHeight="1" thickBot="1"/>
    <row r="19" spans="2:14" ht="18.75" customHeight="1" thickTop="1" thickBot="1">
      <c r="B19" s="8" t="s">
        <v>3371</v>
      </c>
      <c r="C19" s="9" t="s">
        <v>3376</v>
      </c>
      <c r="D19" s="10"/>
      <c r="E19" s="11" t="s">
        <v>385</v>
      </c>
      <c r="F19" s="12"/>
      <c r="G19" s="444">
        <v>100</v>
      </c>
      <c r="H19" s="444">
        <v>30</v>
      </c>
      <c r="I19" s="444">
        <v>19.2</v>
      </c>
      <c r="J19" s="444">
        <v>6.7</v>
      </c>
      <c r="K19" s="444">
        <v>3</v>
      </c>
      <c r="L19" s="444" t="s">
        <v>3952</v>
      </c>
      <c r="M19" s="9">
        <v>0.27800000000000002</v>
      </c>
      <c r="N19" s="7">
        <f>'Прайс-лист'!N2698</f>
        <v>129.86622935999998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444"/>
      <c r="M20" s="9"/>
      <c r="N20" s="7"/>
    </row>
    <row r="21" spans="2:14" ht="18.75" customHeight="1" thickTop="1" thickBot="1">
      <c r="B21" s="16" t="s">
        <v>3372</v>
      </c>
      <c r="C21" s="9" t="s">
        <v>1530</v>
      </c>
      <c r="D21" s="10"/>
      <c r="E21" s="28" t="s">
        <v>386</v>
      </c>
      <c r="F21" s="12"/>
      <c r="G21" s="444"/>
      <c r="H21" s="444"/>
      <c r="I21" s="444"/>
      <c r="J21" s="444"/>
      <c r="K21" s="444"/>
      <c r="L21" s="444"/>
      <c r="M21" s="9" t="s">
        <v>87</v>
      </c>
      <c r="N21" s="7">
        <f>'Прайс-лист'!N2699</f>
        <v>222.25657999999999</v>
      </c>
    </row>
    <row r="22" spans="2:14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444"/>
      <c r="L22" s="444"/>
      <c r="M22" s="9"/>
    </row>
    <row r="23" spans="2:14" ht="18.75" customHeight="1" thickTop="1" thickBot="1">
      <c r="B23" s="16" t="s">
        <v>3373</v>
      </c>
      <c r="C23" s="9" t="s">
        <v>1531</v>
      </c>
      <c r="D23" s="10"/>
      <c r="E23" s="242" t="s">
        <v>438</v>
      </c>
      <c r="F23" s="12"/>
      <c r="G23" s="444"/>
      <c r="H23" s="444"/>
      <c r="I23" s="444"/>
      <c r="J23" s="444"/>
      <c r="K23" s="444"/>
      <c r="L23" s="444"/>
      <c r="M23" s="9" t="s">
        <v>87</v>
      </c>
      <c r="N23" s="7">
        <f>'Прайс-лист'!N2700</f>
        <v>0</v>
      </c>
    </row>
    <row r="24" spans="2:14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444"/>
      <c r="L24" s="444"/>
      <c r="M24" s="9"/>
    </row>
    <row r="25" spans="2:14" ht="18.75" customHeight="1" thickTop="1" thickBot="1">
      <c r="B25" s="16" t="s">
        <v>3374</v>
      </c>
      <c r="C25" s="9" t="s">
        <v>1532</v>
      </c>
      <c r="D25" s="10"/>
      <c r="E25" s="258" t="s">
        <v>1105</v>
      </c>
      <c r="F25" s="12"/>
      <c r="G25" s="444"/>
      <c r="H25" s="444"/>
      <c r="I25" s="444"/>
      <c r="J25" s="444"/>
      <c r="K25" s="444"/>
      <c r="L25" s="444"/>
      <c r="M25" s="9" t="s">
        <v>87</v>
      </c>
      <c r="N25" s="7">
        <f>'Прайс-лист'!N2701</f>
        <v>152.17619806943267</v>
      </c>
    </row>
    <row r="26" spans="2:14" ht="3.75" customHeight="1" thickTop="1" thickBot="1">
      <c r="B26" s="17"/>
      <c r="C26" s="9"/>
      <c r="D26" s="10"/>
      <c r="E26" s="15"/>
      <c r="F26" s="14"/>
      <c r="G26" s="444"/>
      <c r="H26" s="444"/>
      <c r="I26" s="444"/>
      <c r="J26" s="444"/>
      <c r="K26" s="444"/>
      <c r="L26" s="444"/>
      <c r="M26" s="9"/>
    </row>
    <row r="27" spans="2:14" ht="18.75" customHeight="1" thickTop="1" thickBot="1">
      <c r="B27" s="16" t="s">
        <v>4043</v>
      </c>
      <c r="C27" s="9" t="s">
        <v>4038</v>
      </c>
      <c r="D27" s="10"/>
      <c r="E27" s="361" t="s">
        <v>4022</v>
      </c>
      <c r="F27" s="12"/>
      <c r="G27" s="444"/>
      <c r="H27" s="444"/>
      <c r="I27" s="444"/>
      <c r="J27" s="444"/>
      <c r="K27" s="444"/>
      <c r="L27" s="444"/>
      <c r="M27" s="9" t="s">
        <v>87</v>
      </c>
      <c r="N27" s="7">
        <f>'Прайс-лист'!N2702</f>
        <v>0</v>
      </c>
    </row>
    <row r="28" spans="2:14" ht="3.75" customHeight="1" thickTop="1" thickBot="1">
      <c r="B28" s="17"/>
      <c r="C28" s="9"/>
      <c r="D28" s="10"/>
      <c r="E28" s="15"/>
      <c r="F28" s="14"/>
      <c r="G28" s="444"/>
      <c r="H28" s="444"/>
      <c r="I28" s="444"/>
      <c r="J28" s="444"/>
      <c r="K28" s="444"/>
      <c r="L28" s="444"/>
      <c r="M28" s="9"/>
    </row>
    <row r="29" spans="2:14" ht="18.75" customHeight="1" thickTop="1" thickBot="1">
      <c r="B29" s="16" t="s">
        <v>4044</v>
      </c>
      <c r="C29" s="9" t="s">
        <v>4039</v>
      </c>
      <c r="D29" s="10"/>
      <c r="E29" s="363" t="s">
        <v>4040</v>
      </c>
      <c r="F29" s="12"/>
      <c r="G29" s="444"/>
      <c r="H29" s="444"/>
      <c r="I29" s="444"/>
      <c r="J29" s="444"/>
      <c r="K29" s="444"/>
      <c r="L29" s="444"/>
      <c r="M29" s="9" t="s">
        <v>87</v>
      </c>
      <c r="N29" s="7">
        <f>'Прайс-лист'!N2703</f>
        <v>0</v>
      </c>
    </row>
    <row r="30" spans="2:14" ht="7.5" customHeight="1" thickTop="1"/>
    <row r="31" spans="2:14" ht="37.5" customHeight="1">
      <c r="B31" s="500" t="s">
        <v>18</v>
      </c>
      <c r="C31" s="501"/>
      <c r="D31" s="501"/>
      <c r="E31" s="501"/>
      <c r="F31" s="501"/>
      <c r="G31" s="502"/>
    </row>
    <row r="32" spans="2:14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5" ht="18.75" customHeight="1"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</row>
    <row r="34" spans="2:15" ht="18.75" customHeight="1"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</row>
    <row r="35" spans="2:15" ht="18.75" customHeight="1" thickBot="1"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</row>
    <row r="36" spans="2:15" ht="18.75" customHeight="1" thickTop="1" thickBot="1">
      <c r="E36" s="11" t="s">
        <v>385</v>
      </c>
      <c r="F36" s="436" t="s">
        <v>38</v>
      </c>
      <c r="G36" s="437"/>
      <c r="H36" s="437"/>
      <c r="I36" s="437"/>
      <c r="J36" s="437"/>
      <c r="K36" s="437"/>
      <c r="L36" s="437"/>
      <c r="M36" s="437"/>
      <c r="N36" s="437"/>
    </row>
    <row r="37" spans="2:15" ht="18.75" customHeight="1" thickTop="1" thickBot="1">
      <c r="E37" s="28" t="s">
        <v>386</v>
      </c>
      <c r="F37" s="436" t="s">
        <v>40</v>
      </c>
      <c r="G37" s="437"/>
      <c r="H37" s="437"/>
      <c r="I37" s="437"/>
      <c r="J37" s="437"/>
      <c r="K37" s="437"/>
      <c r="L37" s="437"/>
      <c r="M37" s="437"/>
      <c r="N37" s="437"/>
    </row>
    <row r="38" spans="2:15" ht="18.75" customHeight="1" thickTop="1" thickBot="1">
      <c r="E38" s="242" t="s">
        <v>438</v>
      </c>
      <c r="F38" s="436" t="s">
        <v>2581</v>
      </c>
      <c r="G38" s="437"/>
      <c r="H38" s="437"/>
      <c r="I38" s="437"/>
      <c r="J38" s="437"/>
      <c r="K38" s="437"/>
      <c r="L38" s="437"/>
      <c r="M38" s="437"/>
      <c r="N38" s="437"/>
    </row>
    <row r="39" spans="2:15" ht="18.75" customHeight="1" thickTop="1" thickBot="1">
      <c r="E39" s="258" t="s">
        <v>1105</v>
      </c>
      <c r="F39" s="436" t="s">
        <v>3677</v>
      </c>
      <c r="G39" s="437"/>
      <c r="H39" s="437"/>
      <c r="I39" s="437"/>
      <c r="J39" s="437"/>
      <c r="K39" s="437"/>
      <c r="L39" s="437"/>
      <c r="M39" s="437"/>
      <c r="N39" s="437"/>
    </row>
    <row r="40" spans="2:15" ht="18.75" customHeight="1" thickTop="1" thickBot="1">
      <c r="E40" s="361" t="s">
        <v>4022</v>
      </c>
      <c r="F40" s="436" t="s">
        <v>4047</v>
      </c>
      <c r="G40" s="437"/>
      <c r="H40" s="437"/>
      <c r="I40" s="437"/>
      <c r="J40" s="437"/>
      <c r="K40" s="437"/>
      <c r="L40" s="437"/>
      <c r="M40" s="437"/>
      <c r="N40" s="437"/>
      <c r="O40" s="437"/>
    </row>
    <row r="41" spans="2:15" ht="18.75" customHeight="1" thickTop="1" thickBot="1">
      <c r="E41" s="363" t="s">
        <v>4040</v>
      </c>
      <c r="F41" s="436" t="s">
        <v>4048</v>
      </c>
      <c r="G41" s="437"/>
      <c r="H41" s="437"/>
      <c r="I41" s="437"/>
      <c r="J41" s="437"/>
      <c r="K41" s="437"/>
      <c r="L41" s="437"/>
      <c r="M41" s="437"/>
      <c r="N41" s="437"/>
      <c r="O41" s="437"/>
    </row>
    <row r="42" spans="2:15" ht="18.75" customHeight="1" thickTop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mergeCells count="23">
    <mergeCell ref="F39:N39"/>
    <mergeCell ref="B31:G31"/>
    <mergeCell ref="B2:N2"/>
    <mergeCell ref="G6:G16"/>
    <mergeCell ref="G19:G29"/>
    <mergeCell ref="H6:H16"/>
    <mergeCell ref="H19:H29"/>
    <mergeCell ref="F40:O40"/>
    <mergeCell ref="F41:O41"/>
    <mergeCell ref="L6:L16"/>
    <mergeCell ref="L19:L29"/>
    <mergeCell ref="F36:N36"/>
    <mergeCell ref="F37:N37"/>
    <mergeCell ref="F38:N38"/>
    <mergeCell ref="I6:I16"/>
    <mergeCell ref="J6:J16"/>
    <mergeCell ref="I19:I29"/>
    <mergeCell ref="J19:J29"/>
    <mergeCell ref="K6:K16"/>
    <mergeCell ref="K19:K29"/>
    <mergeCell ref="B33:N33"/>
    <mergeCell ref="B34:N34"/>
    <mergeCell ref="B35:N35"/>
  </mergeCells>
  <hyperlinks>
    <hyperlink ref="A4" location="'Прайс-лист'!R2697C2" display="ПРАЙС" xr:uid="{00000000-0004-0000-A200-000000000000}"/>
    <hyperlink ref="A3" location="У!R15C2" display="УЗЕМЛЮВАЧІ" xr:uid="{00000000-0004-0000-A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tabColor theme="5" tint="0.39997558519241921"/>
  </sheetPr>
  <dimension ref="A1:N27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3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57" t="s">
        <v>3528</v>
      </c>
      <c r="C2" s="458"/>
      <c r="D2" s="458"/>
      <c r="E2" s="458"/>
      <c r="F2" s="458"/>
      <c r="G2" s="458"/>
      <c r="H2" s="458"/>
      <c r="I2" s="458"/>
      <c r="J2" s="458"/>
      <c r="K2" s="458"/>
      <c r="L2" s="459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3377</v>
      </c>
      <c r="C6" s="9" t="s">
        <v>3378</v>
      </c>
      <c r="D6" s="10"/>
      <c r="E6" s="248" t="s">
        <v>572</v>
      </c>
      <c r="F6" s="12"/>
      <c r="G6" s="9"/>
      <c r="H6" s="9"/>
      <c r="I6" s="9"/>
      <c r="J6" s="9"/>
      <c r="K6" s="9" t="s">
        <v>87</v>
      </c>
      <c r="L6" s="7">
        <f>'Прайс-лист'!N2712</f>
        <v>6770.2773599999991</v>
      </c>
    </row>
    <row r="7" spans="1:12" ht="7.5" customHeight="1" thickTop="1"/>
    <row r="8" spans="1:12" ht="37.5" customHeight="1">
      <c r="B8" s="460" t="s">
        <v>18</v>
      </c>
      <c r="C8" s="461"/>
      <c r="D8" s="461"/>
      <c r="E8" s="461"/>
      <c r="F8" s="461"/>
      <c r="G8" s="462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 customHeight="1" thickTop="1" thickBot="1">
      <c r="E13" s="248" t="s">
        <v>572</v>
      </c>
      <c r="F13" s="436" t="s">
        <v>38</v>
      </c>
      <c r="G13" s="437"/>
      <c r="H13" s="437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12C2" display="ПРАЙС" xr:uid="{00000000-0004-0000-A300-000000000000}"/>
    <hyperlink ref="A3" location="У!C18" display="УЗЕМЛЮВАЧІ" xr:uid="{00000000-0004-0000-A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tabColor theme="5" tint="0.39997558519241921"/>
  </sheetPr>
  <dimension ref="A1:Q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1.42578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41" t="s">
        <v>3529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3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4035</v>
      </c>
      <c r="L4" s="5" t="s">
        <v>4034</v>
      </c>
      <c r="M4" s="5" t="s">
        <v>4050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3379</v>
      </c>
      <c r="C6" s="9" t="s">
        <v>3380</v>
      </c>
      <c r="D6" s="10"/>
      <c r="E6" s="248" t="s">
        <v>572</v>
      </c>
      <c r="F6" s="12"/>
      <c r="G6" s="9">
        <v>80</v>
      </c>
      <c r="H6" s="9">
        <v>19</v>
      </c>
      <c r="I6" s="9">
        <v>54</v>
      </c>
      <c r="J6" s="9">
        <v>33</v>
      </c>
      <c r="K6" s="9">
        <v>20</v>
      </c>
      <c r="L6" s="9">
        <v>14</v>
      </c>
      <c r="M6" s="9">
        <v>22</v>
      </c>
      <c r="N6" s="9">
        <v>0.36899999999999999</v>
      </c>
      <c r="O6" s="7">
        <f>'Прайс-лист'!N2723</f>
        <v>0</v>
      </c>
    </row>
    <row r="7" spans="1:15" ht="7.5" customHeight="1" thickTop="1"/>
    <row r="8" spans="1:15" ht="37.5" customHeight="1">
      <c r="B8" s="438" t="s">
        <v>18</v>
      </c>
      <c r="C8" s="439"/>
      <c r="D8" s="439"/>
      <c r="E8" s="439"/>
      <c r="F8" s="439"/>
      <c r="G8" s="440"/>
    </row>
    <row r="9" spans="1:15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</row>
    <row r="11" spans="1:15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  <c r="O11" s="437"/>
    </row>
    <row r="12" spans="1:15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</row>
    <row r="13" spans="1:15" ht="18.75" customHeight="1" thickTop="1" thickBot="1">
      <c r="E13" s="248" t="s">
        <v>572</v>
      </c>
      <c r="F13" s="436" t="s">
        <v>4049</v>
      </c>
      <c r="G13" s="437"/>
      <c r="H13" s="437"/>
      <c r="I13" s="437"/>
      <c r="J13" s="437"/>
      <c r="K13" s="437"/>
      <c r="L13" s="437"/>
      <c r="M13" s="437"/>
      <c r="N13" s="437"/>
      <c r="O13" s="437"/>
    </row>
    <row r="14" spans="1:15" ht="18.75" customHeight="1" thickTop="1"/>
    <row r="15" spans="1:15" ht="18.75" customHeight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O13"/>
    <mergeCell ref="B2:O2"/>
    <mergeCell ref="B8:G8"/>
    <mergeCell ref="B10:O10"/>
    <mergeCell ref="B11:O11"/>
    <mergeCell ref="B12:O12"/>
  </mergeCells>
  <hyperlinks>
    <hyperlink ref="A4" location="'Прайс-лист'!R2723C2" display="ПРАЙС" xr:uid="{00000000-0004-0000-A400-000000000000}"/>
    <hyperlink ref="A3" location="У!R15C4" display="УЗЕМЛЮВАЧІ" xr:uid="{00000000-0004-0000-A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tabColor theme="5" tint="0.39997558519241921"/>
  </sheetPr>
  <dimension ref="A1:N27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75" t="s">
        <v>3530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3381</v>
      </c>
      <c r="C6" s="9" t="s">
        <v>3382</v>
      </c>
      <c r="D6" s="10"/>
      <c r="E6" s="248" t="s">
        <v>572</v>
      </c>
      <c r="F6" s="12"/>
      <c r="G6" s="9"/>
      <c r="H6" s="9"/>
      <c r="I6" s="9"/>
      <c r="J6" s="9"/>
      <c r="K6" s="9">
        <v>0.79100000000000004</v>
      </c>
      <c r="L6" s="7">
        <f>'Прайс-лист'!N2734</f>
        <v>879.51788199999999</v>
      </c>
    </row>
    <row r="7" spans="1:12" ht="7.5" customHeight="1" thickTop="1"/>
    <row r="8" spans="1:12" ht="37.5" customHeight="1">
      <c r="B8" s="478" t="s">
        <v>18</v>
      </c>
      <c r="C8" s="479"/>
      <c r="D8" s="479"/>
      <c r="E8" s="479"/>
      <c r="F8" s="479"/>
      <c r="G8" s="480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 customHeight="1" thickTop="1" thickBot="1">
      <c r="E13" s="248" t="s">
        <v>572</v>
      </c>
      <c r="F13" s="436" t="s">
        <v>38</v>
      </c>
      <c r="G13" s="437"/>
      <c r="H13" s="437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34C2" display="ПРАЙС" xr:uid="{00000000-0004-0000-A500-000000000000}"/>
    <hyperlink ref="A3" location="У!R18C2" display="УЗЕМЛЮВАЧІ" xr:uid="{00000000-0004-0000-A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tabColor theme="5" tint="0.39997558519241921"/>
  </sheetPr>
  <dimension ref="A1:R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42578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7" t="s">
        <v>3531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1693</v>
      </c>
      <c r="M4" s="5" t="s">
        <v>3665</v>
      </c>
      <c r="N4" s="5" t="s">
        <v>1203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3383</v>
      </c>
      <c r="C6" s="9" t="s">
        <v>3388</v>
      </c>
      <c r="D6" s="10"/>
      <c r="E6" s="11" t="s">
        <v>385</v>
      </c>
      <c r="F6" s="12"/>
      <c r="G6" s="444">
        <v>50</v>
      </c>
      <c r="H6" s="444">
        <v>46</v>
      </c>
      <c r="I6" s="444">
        <v>35</v>
      </c>
      <c r="J6" s="444">
        <v>16.5</v>
      </c>
      <c r="K6" s="444">
        <v>20</v>
      </c>
      <c r="L6" s="444">
        <v>50</v>
      </c>
      <c r="M6" s="444">
        <v>3</v>
      </c>
      <c r="N6" s="444" t="s">
        <v>3928</v>
      </c>
      <c r="O6" s="9" t="s">
        <v>87</v>
      </c>
      <c r="P6" s="7">
        <f>'Прайс-лист'!N2745</f>
        <v>150.09159261642677</v>
      </c>
    </row>
    <row r="7" spans="1:16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  <c r="N7" s="444"/>
      <c r="O7" s="9"/>
      <c r="P7" s="7"/>
    </row>
    <row r="8" spans="1:16" ht="18.75" customHeight="1" thickTop="1" thickBot="1">
      <c r="B8" s="16" t="s">
        <v>3384</v>
      </c>
      <c r="C8" s="9" t="s">
        <v>1536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444"/>
      <c r="N8" s="444"/>
      <c r="O8" s="9" t="s">
        <v>87</v>
      </c>
      <c r="P8" s="7">
        <f>'Прайс-лист'!N2746</f>
        <v>486.75537327688392</v>
      </c>
    </row>
    <row r="9" spans="1:16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444"/>
      <c r="N9" s="444"/>
      <c r="O9" s="9"/>
      <c r="P9" s="7"/>
    </row>
    <row r="10" spans="1:16" ht="18.75" customHeight="1" thickTop="1" thickBot="1">
      <c r="B10" s="16" t="s">
        <v>3385</v>
      </c>
      <c r="C10" s="9" t="s">
        <v>1537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444"/>
      <c r="N10" s="444"/>
      <c r="O10" s="9" t="s">
        <v>87</v>
      </c>
      <c r="P10" s="7">
        <f>'Прайс-лист'!N2747</f>
        <v>291.84476342082979</v>
      </c>
    </row>
    <row r="11" spans="1:16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444"/>
      <c r="N11" s="444"/>
      <c r="O11" s="9"/>
    </row>
    <row r="12" spans="1:16" ht="18.75" customHeight="1" thickTop="1" thickBot="1">
      <c r="B12" s="16" t="s">
        <v>3386</v>
      </c>
      <c r="C12" s="9" t="s">
        <v>1538</v>
      </c>
      <c r="D12" s="10"/>
      <c r="E12" s="242" t="s">
        <v>438</v>
      </c>
      <c r="F12" s="12"/>
      <c r="G12" s="444"/>
      <c r="H12" s="444"/>
      <c r="I12" s="444"/>
      <c r="J12" s="444"/>
      <c r="K12" s="444"/>
      <c r="L12" s="444"/>
      <c r="M12" s="444"/>
      <c r="N12" s="444"/>
      <c r="O12" s="9" t="s">
        <v>87</v>
      </c>
      <c r="P12" s="7">
        <f>'Прайс-лист'!N2748</f>
        <v>0</v>
      </c>
    </row>
    <row r="13" spans="1:16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444"/>
      <c r="M13" s="444"/>
      <c r="N13" s="444"/>
      <c r="O13" s="9"/>
    </row>
    <row r="14" spans="1:16" ht="18.75" customHeight="1" thickTop="1" thickBot="1">
      <c r="B14" s="16" t="s">
        <v>3387</v>
      </c>
      <c r="C14" s="9" t="s">
        <v>1539</v>
      </c>
      <c r="D14" s="10"/>
      <c r="E14" s="258" t="s">
        <v>1105</v>
      </c>
      <c r="F14" s="12"/>
      <c r="G14" s="444"/>
      <c r="H14" s="444"/>
      <c r="I14" s="444"/>
      <c r="J14" s="444"/>
      <c r="K14" s="444"/>
      <c r="L14" s="444"/>
      <c r="M14" s="444"/>
      <c r="N14" s="444"/>
      <c r="O14" s="9" t="s">
        <v>87</v>
      </c>
      <c r="P14" s="7">
        <f>'Прайс-лист'!N2749</f>
        <v>0</v>
      </c>
    </row>
    <row r="15" spans="1:16" ht="7.5" customHeight="1" thickTop="1"/>
    <row r="16" spans="1:16" ht="37.5" customHeight="1">
      <c r="B16" s="500" t="s">
        <v>18</v>
      </c>
      <c r="C16" s="501"/>
      <c r="D16" s="501"/>
      <c r="E16" s="501"/>
      <c r="F16" s="501"/>
      <c r="G16" s="502"/>
    </row>
    <row r="17" spans="2:16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2:16" ht="18.75" customHeigh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</row>
    <row r="19" spans="2:16" ht="18.75" customHeight="1"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37"/>
      <c r="O19" s="437"/>
      <c r="P19" s="437"/>
    </row>
    <row r="20" spans="2:16" ht="18.75" customHeight="1" thickBot="1"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437"/>
    </row>
    <row r="21" spans="2:16" ht="18.75" customHeight="1" thickTop="1" thickBot="1">
      <c r="E21" s="11" t="s">
        <v>385</v>
      </c>
      <c r="F21" s="436" t="s">
        <v>38</v>
      </c>
      <c r="G21" s="437"/>
      <c r="H21" s="437"/>
      <c r="I21" s="437"/>
      <c r="J21" s="437"/>
      <c r="K21" s="437"/>
      <c r="L21" s="437"/>
      <c r="M21" s="437"/>
      <c r="N21" s="437"/>
      <c r="O21" s="437"/>
      <c r="P21" s="437"/>
    </row>
    <row r="22" spans="2:16" ht="18.75" customHeight="1" thickTop="1" thickBot="1">
      <c r="E22" s="27" t="s">
        <v>11</v>
      </c>
      <c r="F22" s="436" t="s">
        <v>39</v>
      </c>
      <c r="G22" s="437"/>
      <c r="H22" s="437"/>
      <c r="I22" s="437"/>
      <c r="J22" s="437"/>
      <c r="K22" s="437"/>
      <c r="L22" s="437"/>
      <c r="M22" s="437"/>
      <c r="N22" s="437"/>
      <c r="O22" s="437"/>
      <c r="P22" s="437"/>
    </row>
    <row r="23" spans="2:16" ht="18.75" customHeight="1" thickTop="1" thickBot="1">
      <c r="E23" s="28" t="s">
        <v>386</v>
      </c>
      <c r="F23" s="436" t="s">
        <v>40</v>
      </c>
      <c r="G23" s="437"/>
      <c r="H23" s="437"/>
      <c r="I23" s="437"/>
      <c r="J23" s="437"/>
      <c r="K23" s="437"/>
      <c r="L23" s="437"/>
      <c r="M23" s="437"/>
      <c r="N23" s="437"/>
      <c r="O23" s="437"/>
      <c r="P23" s="437"/>
    </row>
    <row r="24" spans="2:16" ht="18.75" customHeight="1" thickTop="1" thickBot="1">
      <c r="E24" s="242" t="s">
        <v>438</v>
      </c>
      <c r="F24" s="436" t="s">
        <v>2581</v>
      </c>
      <c r="G24" s="437"/>
      <c r="H24" s="437"/>
      <c r="I24" s="437"/>
      <c r="J24" s="437"/>
      <c r="K24" s="437"/>
      <c r="L24" s="437"/>
      <c r="M24" s="437"/>
      <c r="N24" s="437"/>
      <c r="O24" s="437"/>
      <c r="P24" s="437"/>
    </row>
    <row r="25" spans="2:16" ht="18.75" customHeight="1" thickTop="1" thickBot="1">
      <c r="E25" s="258" t="s">
        <v>1105</v>
      </c>
      <c r="F25" s="436" t="s">
        <v>3677</v>
      </c>
      <c r="G25" s="437"/>
      <c r="H25" s="437"/>
      <c r="I25" s="437"/>
      <c r="J25" s="437"/>
      <c r="K25" s="437"/>
      <c r="L25" s="437"/>
      <c r="M25" s="437"/>
      <c r="N25" s="437"/>
      <c r="O25" s="437"/>
      <c r="P25" s="437"/>
    </row>
    <row r="26" spans="2:16" ht="18.7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8">
    <mergeCell ref="F21:P21"/>
    <mergeCell ref="F22:P22"/>
    <mergeCell ref="F23:P23"/>
    <mergeCell ref="F24:P24"/>
    <mergeCell ref="F25:P25"/>
    <mergeCell ref="B16:G16"/>
    <mergeCell ref="B18:P18"/>
    <mergeCell ref="B19:P19"/>
    <mergeCell ref="B20:P20"/>
    <mergeCell ref="B2:P2"/>
    <mergeCell ref="M6:M14"/>
    <mergeCell ref="G6:G14"/>
    <mergeCell ref="H6:H14"/>
    <mergeCell ref="I6:I14"/>
    <mergeCell ref="J6:J14"/>
    <mergeCell ref="L6:L14"/>
    <mergeCell ref="K6:K14"/>
    <mergeCell ref="N6:N14"/>
  </mergeCells>
  <hyperlinks>
    <hyperlink ref="A4" location="'Прайс-лист'!R2747C2" display="ПРАЙС" xr:uid="{00000000-0004-0000-A600-000000000000}"/>
    <hyperlink ref="A3" location="У!B21" display="УЗЕМЛЮВАЧІ" xr:uid="{00000000-0004-0000-A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tabColor theme="5" tint="0.39997558519241921"/>
  </sheetPr>
  <dimension ref="A1:Q45"/>
  <sheetViews>
    <sheetView zoomScaleNormal="100" workbookViewId="0">
      <selection activeCell="B27" sqref="B27:O27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7" t="s">
        <v>3532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3563</v>
      </c>
      <c r="I4" s="5" t="s">
        <v>355</v>
      </c>
      <c r="J4" s="5" t="s">
        <v>4035</v>
      </c>
      <c r="K4" s="5" t="s">
        <v>3590</v>
      </c>
      <c r="L4" s="5" t="s">
        <v>3959</v>
      </c>
      <c r="M4" s="5" t="s">
        <v>3665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3389</v>
      </c>
      <c r="C6" s="9" t="s">
        <v>1542</v>
      </c>
      <c r="D6" s="10"/>
      <c r="E6" s="249" t="s">
        <v>649</v>
      </c>
      <c r="F6" s="12"/>
      <c r="G6" s="444">
        <v>30</v>
      </c>
      <c r="H6" s="444">
        <v>17</v>
      </c>
      <c r="I6" s="444">
        <v>85</v>
      </c>
      <c r="J6" s="516">
        <v>10</v>
      </c>
      <c r="K6" s="444" t="s">
        <v>4051</v>
      </c>
      <c r="L6" s="516">
        <v>200</v>
      </c>
      <c r="M6" s="444">
        <v>4</v>
      </c>
      <c r="N6" s="9" t="s">
        <v>87</v>
      </c>
      <c r="O6" s="7">
        <f>'Прайс-лист'!N2760</f>
        <v>625.38163590177817</v>
      </c>
    </row>
    <row r="7" spans="1:15" ht="3.75" customHeight="1" thickTop="1" thickBot="1">
      <c r="B7" s="17"/>
      <c r="C7" s="9"/>
      <c r="D7" s="10"/>
      <c r="E7" s="15"/>
      <c r="F7" s="13"/>
      <c r="G7" s="444"/>
      <c r="H7" s="444"/>
      <c r="I7" s="444"/>
      <c r="J7" s="516"/>
      <c r="K7" s="444"/>
      <c r="L7" s="516"/>
      <c r="M7" s="444"/>
      <c r="N7" s="9"/>
    </row>
    <row r="8" spans="1:15" ht="18.75" customHeight="1" thickTop="1" thickBot="1">
      <c r="B8" s="8" t="s">
        <v>3390</v>
      </c>
      <c r="C8" s="9" t="s">
        <v>1543</v>
      </c>
      <c r="D8" s="10"/>
      <c r="E8" s="235" t="s">
        <v>218</v>
      </c>
      <c r="F8" s="14"/>
      <c r="G8" s="444"/>
      <c r="H8" s="444"/>
      <c r="I8" s="444"/>
      <c r="J8" s="516"/>
      <c r="K8" s="444"/>
      <c r="L8" s="516"/>
      <c r="M8" s="444"/>
      <c r="N8" s="390">
        <v>0.23</v>
      </c>
      <c r="O8" s="7">
        <f>'Прайс-лист'!N2761</f>
        <v>486.40793903471626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</row>
    <row r="10" spans="1:15" ht="7.5" customHeight="1" thickBot="1">
      <c r="J10" s="310"/>
      <c r="L10" s="310"/>
    </row>
    <row r="11" spans="1:15" ht="18.75" customHeight="1" thickTop="1" thickBot="1">
      <c r="B11" s="16" t="s">
        <v>3391</v>
      </c>
      <c r="C11" s="9" t="s">
        <v>1544</v>
      </c>
      <c r="D11" s="10"/>
      <c r="E11" s="249" t="s">
        <v>649</v>
      </c>
      <c r="F11" s="12"/>
      <c r="G11" s="444">
        <v>30</v>
      </c>
      <c r="H11" s="444">
        <v>17</v>
      </c>
      <c r="I11" s="444">
        <v>85</v>
      </c>
      <c r="J11" s="516">
        <v>12</v>
      </c>
      <c r="K11" s="444" t="s">
        <v>4051</v>
      </c>
      <c r="L11" s="516">
        <v>200</v>
      </c>
      <c r="M11" s="444">
        <v>4</v>
      </c>
      <c r="N11" s="9" t="s">
        <v>87</v>
      </c>
      <c r="O11" s="7">
        <f>'Прайс-лист'!N2762</f>
        <v>729.6119085520744</v>
      </c>
    </row>
    <row r="12" spans="1:15" ht="3.75" customHeight="1" thickTop="1" thickBot="1">
      <c r="B12" s="17"/>
      <c r="C12" s="9"/>
      <c r="D12" s="10"/>
      <c r="E12" s="15"/>
      <c r="F12" s="13"/>
      <c r="G12" s="444"/>
      <c r="H12" s="444"/>
      <c r="I12" s="444"/>
      <c r="J12" s="516"/>
      <c r="K12" s="444"/>
      <c r="L12" s="516"/>
      <c r="M12" s="444"/>
      <c r="N12" s="9"/>
      <c r="O12" s="7"/>
    </row>
    <row r="13" spans="1:15" ht="18.75" customHeight="1" thickTop="1" thickBot="1">
      <c r="B13" s="8" t="s">
        <v>3392</v>
      </c>
      <c r="C13" s="9" t="s">
        <v>1545</v>
      </c>
      <c r="D13" s="10"/>
      <c r="E13" s="235" t="s">
        <v>218</v>
      </c>
      <c r="F13" s="14"/>
      <c r="G13" s="444"/>
      <c r="H13" s="444"/>
      <c r="I13" s="444"/>
      <c r="J13" s="516"/>
      <c r="K13" s="444"/>
      <c r="L13" s="516"/>
      <c r="M13" s="444"/>
      <c r="N13" s="9" t="s">
        <v>87</v>
      </c>
      <c r="O13" s="7">
        <f>'Прайс-лист'!N2763</f>
        <v>538.52307535986449</v>
      </c>
    </row>
    <row r="14" spans="1:15" ht="7.5" customHeight="1" thickTop="1">
      <c r="B14" s="273"/>
      <c r="C14" s="273"/>
      <c r="D14" s="273"/>
      <c r="E14" s="273"/>
      <c r="F14" s="273"/>
      <c r="G14" s="273"/>
      <c r="H14" s="273"/>
      <c r="I14" s="273"/>
      <c r="J14" s="315"/>
      <c r="K14" s="273"/>
      <c r="L14" s="315"/>
      <c r="M14" s="273"/>
      <c r="N14" s="273"/>
      <c r="O14" s="273"/>
    </row>
    <row r="15" spans="1:15" ht="7.5" customHeight="1" thickBot="1">
      <c r="J15" s="310"/>
      <c r="L15" s="310"/>
    </row>
    <row r="16" spans="1:15" ht="18.75" customHeight="1" thickTop="1" thickBot="1">
      <c r="B16" s="16" t="s">
        <v>3393</v>
      </c>
      <c r="C16" s="9" t="s">
        <v>1546</v>
      </c>
      <c r="D16" s="10"/>
      <c r="E16" s="249" t="s">
        <v>649</v>
      </c>
      <c r="F16" s="12"/>
      <c r="G16" s="444">
        <v>36</v>
      </c>
      <c r="H16" s="444">
        <v>19</v>
      </c>
      <c r="I16" s="444">
        <v>85</v>
      </c>
      <c r="J16" s="516">
        <v>10</v>
      </c>
      <c r="K16" s="444" t="s">
        <v>4051</v>
      </c>
      <c r="L16" s="516">
        <v>300</v>
      </c>
      <c r="M16" s="444">
        <v>4</v>
      </c>
      <c r="N16" s="9" t="s">
        <v>87</v>
      </c>
      <c r="O16" s="7">
        <f>'Прайс-лист'!N2764</f>
        <v>833.84218120237085</v>
      </c>
    </row>
    <row r="17" spans="2:15" ht="3.75" customHeight="1" thickTop="1" thickBot="1">
      <c r="B17" s="17"/>
      <c r="C17" s="9"/>
      <c r="D17" s="10"/>
      <c r="E17" s="15"/>
      <c r="F17" s="13"/>
      <c r="G17" s="444"/>
      <c r="H17" s="444"/>
      <c r="I17" s="444"/>
      <c r="J17" s="516"/>
      <c r="K17" s="444"/>
      <c r="L17" s="516"/>
      <c r="M17" s="444"/>
      <c r="N17" s="9"/>
      <c r="O17" s="7"/>
    </row>
    <row r="18" spans="2:15" ht="18.75" customHeight="1" thickTop="1" thickBot="1">
      <c r="B18" s="8" t="s">
        <v>3394</v>
      </c>
      <c r="C18" s="9" t="s">
        <v>1547</v>
      </c>
      <c r="D18" s="10"/>
      <c r="E18" s="235" t="s">
        <v>218</v>
      </c>
      <c r="F18" s="14"/>
      <c r="G18" s="444"/>
      <c r="H18" s="444"/>
      <c r="I18" s="444"/>
      <c r="J18" s="516"/>
      <c r="K18" s="444"/>
      <c r="L18" s="516"/>
      <c r="M18" s="444"/>
      <c r="N18" s="9" t="s">
        <v>87</v>
      </c>
      <c r="O18" s="7">
        <f>'Прайс-лист'!N2765</f>
        <v>625.38163590177817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</row>
    <row r="20" spans="2:15" ht="7.5" customHeight="1" thickBot="1">
      <c r="J20" s="310"/>
      <c r="L20" s="310"/>
    </row>
    <row r="21" spans="2:15" ht="18.75" customHeight="1" thickTop="1" thickBot="1">
      <c r="B21" s="16" t="s">
        <v>3395</v>
      </c>
      <c r="C21" s="9" t="s">
        <v>1548</v>
      </c>
      <c r="D21" s="10"/>
      <c r="E21" s="249" t="s">
        <v>649</v>
      </c>
      <c r="F21" s="12"/>
      <c r="G21" s="444">
        <v>36</v>
      </c>
      <c r="H21" s="444">
        <v>19</v>
      </c>
      <c r="I21" s="444">
        <v>85</v>
      </c>
      <c r="J21" s="516">
        <v>12</v>
      </c>
      <c r="K21" s="444" t="s">
        <v>4051</v>
      </c>
      <c r="L21" s="516">
        <v>300</v>
      </c>
      <c r="M21" s="444">
        <v>4</v>
      </c>
      <c r="N21" s="9" t="s">
        <v>87</v>
      </c>
      <c r="O21" s="7">
        <f>'Прайс-лист'!N2766</f>
        <v>972.81587806943253</v>
      </c>
    </row>
    <row r="22" spans="2:15" ht="3.75" customHeight="1" thickTop="1" thickBot="1">
      <c r="B22" s="17"/>
      <c r="C22" s="9"/>
      <c r="D22" s="10"/>
      <c r="E22" s="15"/>
      <c r="F22" s="13"/>
      <c r="G22" s="444"/>
      <c r="H22" s="444"/>
      <c r="I22" s="444"/>
      <c r="J22" s="516"/>
      <c r="K22" s="444"/>
      <c r="L22" s="516"/>
      <c r="M22" s="444"/>
      <c r="N22" s="9"/>
      <c r="O22" s="7"/>
    </row>
    <row r="23" spans="2:15" ht="18.75" customHeight="1" thickTop="1" thickBot="1">
      <c r="B23" s="8" t="s">
        <v>3396</v>
      </c>
      <c r="C23" s="9" t="s">
        <v>1549</v>
      </c>
      <c r="D23" s="10"/>
      <c r="E23" s="235" t="s">
        <v>218</v>
      </c>
      <c r="F23" s="14"/>
      <c r="G23" s="444"/>
      <c r="H23" s="444"/>
      <c r="I23" s="444"/>
      <c r="J23" s="516"/>
      <c r="K23" s="444"/>
      <c r="L23" s="516"/>
      <c r="M23" s="444"/>
      <c r="N23" s="9" t="s">
        <v>87</v>
      </c>
      <c r="O23" s="7">
        <f>'Прайс-лист'!N2767</f>
        <v>677.4967722269264</v>
      </c>
    </row>
    <row r="24" spans="2:15" ht="7.5" customHeight="1" thickTop="1"/>
    <row r="25" spans="2:15" ht="37.5" customHeight="1">
      <c r="B25" s="478" t="s">
        <v>18</v>
      </c>
      <c r="C25" s="479"/>
      <c r="D25" s="479"/>
      <c r="E25" s="479"/>
      <c r="F25" s="479"/>
      <c r="G25" s="480"/>
      <c r="H25" s="325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</row>
    <row r="28" spans="2:15" ht="18.75" customHeight="1"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</row>
    <row r="29" spans="2:15" ht="18.75" customHeight="1" thickBot="1"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</row>
    <row r="30" spans="2:15" ht="18.75" customHeight="1" thickTop="1" thickBot="1">
      <c r="E30" s="249" t="s">
        <v>649</v>
      </c>
      <c r="F30" s="436" t="s">
        <v>4052</v>
      </c>
      <c r="G30" s="437"/>
      <c r="H30" s="437"/>
      <c r="I30" s="437"/>
      <c r="J30" s="437"/>
      <c r="K30" s="437"/>
      <c r="L30" s="437"/>
      <c r="M30" s="437"/>
      <c r="N30" s="437"/>
      <c r="O30" s="437"/>
    </row>
    <row r="31" spans="2:15" ht="18.75" customHeight="1" thickTop="1" thickBot="1">
      <c r="E31" s="235" t="s">
        <v>218</v>
      </c>
      <c r="F31" s="436" t="s">
        <v>4053</v>
      </c>
      <c r="G31" s="437"/>
      <c r="H31" s="437"/>
      <c r="I31" s="437"/>
      <c r="J31" s="437"/>
      <c r="K31" s="437"/>
      <c r="L31" s="437"/>
      <c r="M31" s="437"/>
      <c r="N31" s="437"/>
      <c r="O31" s="437"/>
    </row>
    <row r="32" spans="2:15" ht="18.75" customHeight="1" thickTop="1">
      <c r="F32" s="436"/>
      <c r="G32" s="437"/>
      <c r="H32" s="437"/>
      <c r="I32" s="437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36">
    <mergeCell ref="F32:I32"/>
    <mergeCell ref="F30:O30"/>
    <mergeCell ref="F31:O31"/>
    <mergeCell ref="H11:H13"/>
    <mergeCell ref="H16:H18"/>
    <mergeCell ref="H21:H23"/>
    <mergeCell ref="L16:L18"/>
    <mergeCell ref="G11:G13"/>
    <mergeCell ref="I11:I13"/>
    <mergeCell ref="J11:J13"/>
    <mergeCell ref="K11:K13"/>
    <mergeCell ref="L21:L23"/>
    <mergeCell ref="B27:O27"/>
    <mergeCell ref="B28:O28"/>
    <mergeCell ref="B29:O29"/>
    <mergeCell ref="B25:G25"/>
    <mergeCell ref="B2:O2"/>
    <mergeCell ref="G6:G8"/>
    <mergeCell ref="I6:I8"/>
    <mergeCell ref="J6:J8"/>
    <mergeCell ref="K6:K8"/>
    <mergeCell ref="L6:L8"/>
    <mergeCell ref="H6:H8"/>
    <mergeCell ref="G21:G23"/>
    <mergeCell ref="I21:I23"/>
    <mergeCell ref="J21:J23"/>
    <mergeCell ref="K21:K23"/>
    <mergeCell ref="M6:M8"/>
    <mergeCell ref="M11:M13"/>
    <mergeCell ref="M16:M18"/>
    <mergeCell ref="M21:M23"/>
    <mergeCell ref="L11:L13"/>
    <mergeCell ref="G16:G18"/>
    <mergeCell ref="I16:I18"/>
    <mergeCell ref="J16:J18"/>
    <mergeCell ref="K16:K18"/>
  </mergeCells>
  <hyperlinks>
    <hyperlink ref="A4" location="'Прайс-лист'!R2763C2" display="ПРАЙС" xr:uid="{00000000-0004-0000-A700-000000000000}"/>
    <hyperlink ref="A3" location="У!R18C4" display="УЗЕМЛЮВАЧІ" xr:uid="{00000000-0004-0000-A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tabColor theme="5" tint="0.39997558519241921"/>
  </sheetPr>
  <dimension ref="A1:K33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7" t="s">
        <v>3533</v>
      </c>
      <c r="C2" s="498"/>
      <c r="D2" s="498"/>
      <c r="E2" s="498"/>
      <c r="F2" s="498"/>
      <c r="G2" s="498"/>
      <c r="H2" s="498"/>
      <c r="I2" s="498"/>
      <c r="J2" s="499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3959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3397</v>
      </c>
      <c r="C6" s="9" t="s">
        <v>3399</v>
      </c>
      <c r="D6" s="10"/>
      <c r="E6" s="248" t="s">
        <v>572</v>
      </c>
      <c r="F6" s="12"/>
      <c r="G6" s="307">
        <v>50</v>
      </c>
      <c r="H6" s="9" t="s">
        <v>3957</v>
      </c>
      <c r="I6" s="9" t="s">
        <v>87</v>
      </c>
      <c r="J6" s="7">
        <f>'Прайс-лист'!N2778</f>
        <v>351.812206</v>
      </c>
      <c r="K6" s="7"/>
    </row>
    <row r="7" spans="1:11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7"/>
    </row>
    <row r="8" spans="1:11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26"/>
    </row>
    <row r="9" spans="1:11" ht="18.75" customHeight="1" thickTop="1" thickBot="1">
      <c r="B9" s="8" t="s">
        <v>3398</v>
      </c>
      <c r="C9" s="9" t="s">
        <v>3400</v>
      </c>
      <c r="D9" s="10"/>
      <c r="E9" s="248" t="s">
        <v>572</v>
      </c>
      <c r="F9" s="12"/>
      <c r="G9" s="307">
        <v>100</v>
      </c>
      <c r="H9" s="9" t="s">
        <v>3957</v>
      </c>
      <c r="I9" s="9" t="s">
        <v>87</v>
      </c>
      <c r="J9" s="7">
        <f>'Прайс-лист'!N2779</f>
        <v>456.39660200000003</v>
      </c>
      <c r="K9" s="7"/>
    </row>
    <row r="10" spans="1:11" ht="7.5" customHeight="1" thickTop="1"/>
    <row r="11" spans="1:11" ht="37.5" customHeight="1">
      <c r="B11" s="500" t="s">
        <v>18</v>
      </c>
      <c r="C11" s="501"/>
      <c r="D11" s="501"/>
      <c r="E11" s="501"/>
      <c r="F11" s="501"/>
      <c r="G11" s="502"/>
    </row>
    <row r="12" spans="1:11" ht="7.5" customHeight="1">
      <c r="B12" s="29"/>
      <c r="C12" s="29"/>
      <c r="D12" s="29"/>
      <c r="E12" s="29"/>
      <c r="F12" s="29"/>
      <c r="G12" s="29"/>
      <c r="H12" s="29"/>
      <c r="I12" s="29"/>
      <c r="J12" s="29"/>
    </row>
    <row r="13" spans="1:11" ht="18.75" customHeight="1">
      <c r="B13" s="437"/>
      <c r="C13" s="437"/>
      <c r="D13" s="437"/>
      <c r="E13" s="437"/>
      <c r="F13" s="437"/>
      <c r="G13" s="437"/>
      <c r="H13" s="437"/>
      <c r="I13" s="437"/>
      <c r="J13" s="437"/>
    </row>
    <row r="14" spans="1:11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</row>
    <row r="15" spans="1:11" ht="18.75" customHeight="1" thickTop="1" thickBot="1">
      <c r="E15" s="248" t="s">
        <v>572</v>
      </c>
      <c r="F15" s="436" t="s">
        <v>3958</v>
      </c>
      <c r="G15" s="437"/>
      <c r="H15" s="437"/>
      <c r="I15" s="437"/>
      <c r="J15" s="437"/>
    </row>
    <row r="16" spans="1:11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J2"/>
    <mergeCell ref="B11:G11"/>
    <mergeCell ref="B13:J13"/>
    <mergeCell ref="B14:J14"/>
    <mergeCell ref="F15:J15"/>
  </mergeCells>
  <hyperlinks>
    <hyperlink ref="A3" location="А!R3C2" display="АКСЕСУАРИ" xr:uid="{00000000-0004-0000-A800-000000000000}"/>
    <hyperlink ref="A4" location="'Прайс-лист'!R2778C2" display="ПРАЙС" xr:uid="{00000000-0004-0000-A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9" t="s">
        <v>1704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68</v>
      </c>
      <c r="C6" s="9" t="s">
        <v>192</v>
      </c>
      <c r="D6" s="10"/>
      <c r="E6" s="11" t="s">
        <v>385</v>
      </c>
      <c r="F6" s="12"/>
      <c r="G6" s="444">
        <v>100</v>
      </c>
      <c r="H6" s="444">
        <v>85</v>
      </c>
      <c r="I6" s="444">
        <v>26</v>
      </c>
      <c r="J6" s="444" t="s">
        <v>17</v>
      </c>
      <c r="K6" s="444" t="s">
        <v>67</v>
      </c>
      <c r="L6" s="9" t="s">
        <v>87</v>
      </c>
      <c r="M6" s="7">
        <f>'Прайс-лист'!N150</f>
        <v>56.458064352243859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69</v>
      </c>
      <c r="C8" s="9" t="s">
        <v>193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'Прайс-лист'!N151</f>
        <v>255.36416799322609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70</v>
      </c>
      <c r="C10" s="9" t="s">
        <v>134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'Прайс-лист'!N152</f>
        <v>215.75666438611347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86</v>
      </c>
      <c r="C12" s="9" t="s">
        <v>135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'Прайс-лист'!N153</f>
        <v>192.82600440304824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71</v>
      </c>
      <c r="C15" s="9" t="s">
        <v>194</v>
      </c>
      <c r="D15" s="10"/>
      <c r="E15" s="11" t="s">
        <v>385</v>
      </c>
      <c r="F15" s="12"/>
      <c r="G15" s="444">
        <v>100</v>
      </c>
      <c r="H15" s="444">
        <v>135</v>
      </c>
      <c r="I15" s="444">
        <v>26</v>
      </c>
      <c r="J15" s="444" t="s">
        <v>17</v>
      </c>
      <c r="K15" s="444" t="s">
        <v>67</v>
      </c>
      <c r="L15" s="9">
        <v>8.3000000000000004E-2</v>
      </c>
      <c r="M15" s="7">
        <f>'Прайс-лист'!N154</f>
        <v>82.515632514817952</v>
      </c>
    </row>
    <row r="16" spans="1:13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9"/>
    </row>
    <row r="17" spans="2:13" ht="18.75" customHeight="1" thickTop="1" thickBot="1">
      <c r="B17" s="16" t="s">
        <v>72</v>
      </c>
      <c r="C17" s="9" t="s">
        <v>137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9" t="s">
        <v>87</v>
      </c>
      <c r="M17" s="7">
        <f>'Прайс-лист'!N155</f>
        <v>319.63950279424211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9"/>
    </row>
    <row r="19" spans="2:13" ht="18.75" customHeight="1" thickTop="1" thickBot="1">
      <c r="B19" s="16" t="s">
        <v>73</v>
      </c>
      <c r="C19" s="9" t="s">
        <v>138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9" t="s">
        <v>87</v>
      </c>
      <c r="M19" s="7">
        <f>'Прайс-лист'!N156</f>
        <v>258.8385104149026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9"/>
    </row>
    <row r="21" spans="2:13" ht="18.75" customHeight="1" thickTop="1" thickBot="1">
      <c r="B21" s="16" t="s">
        <v>88</v>
      </c>
      <c r="C21" s="9" t="s">
        <v>139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9" t="s">
        <v>87</v>
      </c>
      <c r="M21" s="7">
        <f>'Прайс-лист'!N157</f>
        <v>215.40923014394582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74</v>
      </c>
      <c r="C24" s="9" t="s">
        <v>195</v>
      </c>
      <c r="D24" s="10"/>
      <c r="E24" s="11" t="s">
        <v>385</v>
      </c>
      <c r="F24" s="12"/>
      <c r="G24" s="444">
        <v>330</v>
      </c>
      <c r="H24" s="444">
        <v>85</v>
      </c>
      <c r="I24" s="444">
        <v>26</v>
      </c>
      <c r="J24" s="444" t="s">
        <v>17</v>
      </c>
      <c r="K24" s="444" t="s">
        <v>67</v>
      </c>
      <c r="L24" s="9" t="s">
        <v>87</v>
      </c>
      <c r="M24" s="7">
        <f>'Прайс-лист'!N158</f>
        <v>111.5263917358171</v>
      </c>
    </row>
    <row r="25" spans="2:13" ht="3.75" customHeight="1" thickTop="1" thickBot="1">
      <c r="B25" s="18"/>
      <c r="C25" s="9"/>
      <c r="D25" s="10"/>
      <c r="E25" s="13"/>
      <c r="F25" s="13"/>
      <c r="G25" s="444"/>
      <c r="H25" s="444"/>
      <c r="I25" s="444"/>
      <c r="J25" s="444"/>
      <c r="K25" s="444"/>
      <c r="L25" s="9"/>
    </row>
    <row r="26" spans="2:13" ht="18.75" customHeight="1" thickTop="1" thickBot="1">
      <c r="B26" s="16" t="s">
        <v>75</v>
      </c>
      <c r="C26" s="9" t="s">
        <v>141</v>
      </c>
      <c r="D26" s="10"/>
      <c r="E26" s="27" t="s">
        <v>11</v>
      </c>
      <c r="F26" s="14"/>
      <c r="G26" s="444"/>
      <c r="H26" s="444"/>
      <c r="I26" s="444"/>
      <c r="J26" s="444"/>
      <c r="K26" s="444"/>
      <c r="L26" s="9" t="s">
        <v>87</v>
      </c>
      <c r="M26" s="7">
        <f>'Прайс-лист'!N159</f>
        <v>420.74286726502959</v>
      </c>
    </row>
    <row r="27" spans="2:13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444"/>
      <c r="L27" s="9"/>
    </row>
    <row r="28" spans="2:13" ht="18.75" customHeight="1" thickTop="1" thickBot="1">
      <c r="B28" s="16" t="s">
        <v>76</v>
      </c>
      <c r="C28" s="9" t="s">
        <v>142</v>
      </c>
      <c r="D28" s="10"/>
      <c r="E28" s="28" t="s">
        <v>386</v>
      </c>
      <c r="F28" s="12"/>
      <c r="G28" s="444"/>
      <c r="H28" s="444"/>
      <c r="I28" s="444"/>
      <c r="J28" s="444"/>
      <c r="K28" s="444"/>
      <c r="L28" s="9" t="s">
        <v>87</v>
      </c>
      <c r="M28" s="7">
        <f>'Прайс-лист'!N160</f>
        <v>345.00220247248092</v>
      </c>
    </row>
    <row r="29" spans="2:13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444"/>
      <c r="L29" s="9"/>
    </row>
    <row r="30" spans="2:13" ht="18.75" customHeight="1" thickTop="1" thickBot="1">
      <c r="B30" s="16" t="s">
        <v>89</v>
      </c>
      <c r="C30" s="9" t="s">
        <v>143</v>
      </c>
      <c r="D30" s="10"/>
      <c r="E30" s="94" t="s">
        <v>388</v>
      </c>
      <c r="F30" s="12"/>
      <c r="G30" s="444"/>
      <c r="H30" s="444"/>
      <c r="I30" s="444"/>
      <c r="J30" s="444"/>
      <c r="K30" s="444"/>
      <c r="L30" s="9" t="s">
        <v>87</v>
      </c>
      <c r="M30" s="7">
        <f>'Прайс-лист'!N161</f>
        <v>246.99100275698564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26"/>
    </row>
    <row r="33" spans="2:13" ht="18.75" customHeight="1" thickTop="1" thickBot="1">
      <c r="B33" s="8" t="s">
        <v>77</v>
      </c>
      <c r="C33" s="9" t="s">
        <v>196</v>
      </c>
      <c r="D33" s="10"/>
      <c r="E33" s="11" t="s">
        <v>385</v>
      </c>
      <c r="F33" s="12"/>
      <c r="G33" s="444">
        <v>330</v>
      </c>
      <c r="H33" s="444">
        <v>135</v>
      </c>
      <c r="I33" s="444">
        <v>26</v>
      </c>
      <c r="J33" s="444" t="s">
        <v>17</v>
      </c>
      <c r="K33" s="444" t="s">
        <v>67</v>
      </c>
      <c r="L33" s="9" t="s">
        <v>87</v>
      </c>
      <c r="M33" s="7">
        <f>'Прайс-лист'!N162</f>
        <v>120.21224779000845</v>
      </c>
    </row>
    <row r="34" spans="2:13" ht="3.75" customHeight="1" thickTop="1" thickBot="1">
      <c r="B34" s="18"/>
      <c r="C34" s="9"/>
      <c r="D34" s="10"/>
      <c r="E34" s="13"/>
      <c r="F34" s="13"/>
      <c r="G34" s="444"/>
      <c r="H34" s="444"/>
      <c r="I34" s="444"/>
      <c r="J34" s="444"/>
      <c r="K34" s="444"/>
      <c r="L34" s="9"/>
    </row>
    <row r="35" spans="2:13" ht="18.75" customHeight="1" thickTop="1" thickBot="1">
      <c r="B35" s="16" t="s">
        <v>78</v>
      </c>
      <c r="C35" s="9" t="s">
        <v>145</v>
      </c>
      <c r="D35" s="10"/>
      <c r="E35" s="27" t="s">
        <v>11</v>
      </c>
      <c r="F35" s="14"/>
      <c r="G35" s="444"/>
      <c r="H35" s="444"/>
      <c r="I35" s="444"/>
      <c r="J35" s="444"/>
      <c r="K35" s="444"/>
      <c r="L35" s="9" t="s">
        <v>87</v>
      </c>
      <c r="M35" s="7">
        <f>'Прайс-лист'!N163</f>
        <v>441.24148755292123</v>
      </c>
    </row>
    <row r="36" spans="2:13" ht="3.75" customHeight="1" thickTop="1" thickBot="1">
      <c r="B36" s="17"/>
      <c r="C36" s="9"/>
      <c r="D36" s="10"/>
      <c r="E36" s="15"/>
      <c r="F36" s="14"/>
      <c r="G36" s="444"/>
      <c r="H36" s="444"/>
      <c r="I36" s="444"/>
      <c r="J36" s="444"/>
      <c r="K36" s="444"/>
      <c r="L36" s="9"/>
    </row>
    <row r="37" spans="2:13" ht="18.75" customHeight="1" thickTop="1" thickBot="1">
      <c r="B37" s="16" t="s">
        <v>79</v>
      </c>
      <c r="C37" s="9" t="s">
        <v>146</v>
      </c>
      <c r="D37" s="10"/>
      <c r="E37" s="28" t="s">
        <v>386</v>
      </c>
      <c r="F37" s="12"/>
      <c r="G37" s="444"/>
      <c r="H37" s="444"/>
      <c r="I37" s="444"/>
      <c r="J37" s="444"/>
      <c r="K37" s="444"/>
      <c r="L37" s="9" t="s">
        <v>87</v>
      </c>
      <c r="M37" s="7">
        <f>'Прайс-лист'!N164</f>
        <v>311.47479810330231</v>
      </c>
    </row>
    <row r="38" spans="2:13" ht="3.75" customHeight="1" thickTop="1" thickBot="1">
      <c r="B38" s="17"/>
      <c r="C38" s="9"/>
      <c r="D38" s="10"/>
      <c r="E38" s="15"/>
      <c r="F38" s="14"/>
      <c r="G38" s="444"/>
      <c r="H38" s="444"/>
      <c r="I38" s="444"/>
      <c r="J38" s="444"/>
      <c r="K38" s="444"/>
      <c r="L38" s="9"/>
    </row>
    <row r="39" spans="2:13" ht="18.75" customHeight="1" thickTop="1" thickBot="1">
      <c r="B39" s="16" t="s">
        <v>90</v>
      </c>
      <c r="C39" s="9" t="s">
        <v>147</v>
      </c>
      <c r="D39" s="10"/>
      <c r="E39" s="94" t="s">
        <v>388</v>
      </c>
      <c r="F39" s="12"/>
      <c r="G39" s="444"/>
      <c r="H39" s="444"/>
      <c r="I39" s="444"/>
      <c r="J39" s="444"/>
      <c r="K39" s="444"/>
      <c r="L39" s="9" t="s">
        <v>87</v>
      </c>
      <c r="M39" s="7">
        <f>'Прайс-лист'!N165</f>
        <v>264.39745828958507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80</v>
      </c>
      <c r="C42" s="9" t="s">
        <v>197</v>
      </c>
      <c r="D42" s="10"/>
      <c r="E42" s="11" t="s">
        <v>385</v>
      </c>
      <c r="F42" s="12"/>
      <c r="G42" s="444">
        <v>415</v>
      </c>
      <c r="H42" s="444">
        <v>85</v>
      </c>
      <c r="I42" s="444">
        <v>26</v>
      </c>
      <c r="J42" s="444" t="s">
        <v>17</v>
      </c>
      <c r="K42" s="444" t="s">
        <v>67</v>
      </c>
      <c r="L42" s="9" t="s">
        <v>87</v>
      </c>
      <c r="M42" s="7">
        <f>'Прайс-лист'!N166</f>
        <v>127.16093263336153</v>
      </c>
    </row>
    <row r="43" spans="2:13" ht="3.75" customHeight="1" thickTop="1" thickBot="1">
      <c r="B43" s="18"/>
      <c r="C43" s="9"/>
      <c r="D43" s="10"/>
      <c r="E43" s="13"/>
      <c r="F43" s="13"/>
      <c r="G43" s="444"/>
      <c r="H43" s="444"/>
      <c r="I43" s="444"/>
      <c r="J43" s="444"/>
      <c r="K43" s="444"/>
      <c r="L43" s="9"/>
    </row>
    <row r="44" spans="2:13" ht="18.75" customHeight="1" thickTop="1" thickBot="1">
      <c r="B44" s="16" t="s">
        <v>81</v>
      </c>
      <c r="C44" s="9" t="s">
        <v>149</v>
      </c>
      <c r="D44" s="10"/>
      <c r="E44" s="27" t="s">
        <v>11</v>
      </c>
      <c r="F44" s="14"/>
      <c r="G44" s="444"/>
      <c r="H44" s="444"/>
      <c r="I44" s="444"/>
      <c r="J44" s="444"/>
      <c r="K44" s="444"/>
      <c r="L44" s="9" t="s">
        <v>87</v>
      </c>
      <c r="M44" s="7">
        <f>'Прайс-лист'!N167</f>
        <v>493.35662387806934</v>
      </c>
    </row>
    <row r="45" spans="2:13" ht="3.75" customHeight="1" thickTop="1" thickBot="1">
      <c r="B45" s="17"/>
      <c r="C45" s="9"/>
      <c r="D45" s="10"/>
      <c r="E45" s="15"/>
      <c r="F45" s="14"/>
      <c r="G45" s="444"/>
      <c r="H45" s="444"/>
      <c r="I45" s="444"/>
      <c r="J45" s="444"/>
      <c r="K45" s="444"/>
      <c r="L45" s="9"/>
    </row>
    <row r="46" spans="2:13" ht="18.75" customHeight="1" thickTop="1" thickBot="1">
      <c r="B46" s="16" t="s">
        <v>82</v>
      </c>
      <c r="C46" s="9" t="s">
        <v>150</v>
      </c>
      <c r="D46" s="10"/>
      <c r="E46" s="28" t="s">
        <v>386</v>
      </c>
      <c r="F46" s="12"/>
      <c r="G46" s="444"/>
      <c r="H46" s="444"/>
      <c r="I46" s="444"/>
      <c r="J46" s="444"/>
      <c r="K46" s="444"/>
      <c r="L46" s="9" t="s">
        <v>87</v>
      </c>
      <c r="M46" s="7">
        <f>'Прайс-лист'!N168</f>
        <v>324.85101642675693</v>
      </c>
    </row>
    <row r="47" spans="2:13" ht="3.75" customHeight="1" thickTop="1" thickBot="1">
      <c r="B47" s="17"/>
      <c r="C47" s="9"/>
      <c r="D47" s="10"/>
      <c r="E47" s="15"/>
      <c r="F47" s="14"/>
      <c r="G47" s="444"/>
      <c r="H47" s="444"/>
      <c r="I47" s="444"/>
      <c r="J47" s="444"/>
      <c r="K47" s="444"/>
      <c r="L47" s="9"/>
    </row>
    <row r="48" spans="2:13" ht="18.75" customHeight="1" thickTop="1" thickBot="1">
      <c r="B48" s="16" t="s">
        <v>91</v>
      </c>
      <c r="C48" s="9" t="s">
        <v>151</v>
      </c>
      <c r="D48" s="10"/>
      <c r="E48" s="94" t="s">
        <v>388</v>
      </c>
      <c r="F48" s="12"/>
      <c r="G48" s="444"/>
      <c r="H48" s="444"/>
      <c r="I48" s="444"/>
      <c r="J48" s="444"/>
      <c r="K48" s="444"/>
      <c r="L48" s="9" t="s">
        <v>87</v>
      </c>
      <c r="M48" s="7">
        <f>'Прайс-лист'!N169</f>
        <v>274.82048555461466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K50" s="9"/>
      <c r="L50" s="9"/>
      <c r="M50" s="26"/>
    </row>
    <row r="51" spans="2:13" ht="18.75" customHeight="1" thickTop="1" thickBot="1">
      <c r="B51" s="8" t="s">
        <v>83</v>
      </c>
      <c r="C51" s="9" t="s">
        <v>198</v>
      </c>
      <c r="D51" s="10"/>
      <c r="E51" s="11" t="s">
        <v>385</v>
      </c>
      <c r="F51" s="12"/>
      <c r="G51" s="444">
        <v>415</v>
      </c>
      <c r="H51" s="444">
        <v>135</v>
      </c>
      <c r="I51" s="444">
        <v>26</v>
      </c>
      <c r="J51" s="444" t="s">
        <v>17</v>
      </c>
      <c r="K51" s="444" t="s">
        <v>67</v>
      </c>
      <c r="L51" s="9" t="s">
        <v>87</v>
      </c>
      <c r="M51" s="7">
        <f>'Прайс-лист'!N170</f>
        <v>151.6550467061812</v>
      </c>
    </row>
    <row r="52" spans="2:13" ht="3.75" customHeight="1" thickTop="1" thickBot="1">
      <c r="B52" s="18"/>
      <c r="C52" s="9"/>
      <c r="D52" s="10"/>
      <c r="E52" s="13"/>
      <c r="F52" s="13"/>
      <c r="G52" s="444"/>
      <c r="H52" s="444"/>
      <c r="I52" s="444"/>
      <c r="J52" s="444"/>
      <c r="K52" s="444"/>
      <c r="L52" s="9"/>
    </row>
    <row r="53" spans="2:13" ht="18.75" customHeight="1" thickTop="1" thickBot="1">
      <c r="B53" s="16" t="s">
        <v>84</v>
      </c>
      <c r="C53" s="9" t="s">
        <v>153</v>
      </c>
      <c r="D53" s="10"/>
      <c r="E53" s="27" t="s">
        <v>11</v>
      </c>
      <c r="F53" s="14"/>
      <c r="G53" s="444"/>
      <c r="H53" s="444"/>
      <c r="I53" s="444"/>
      <c r="J53" s="444"/>
      <c r="K53" s="444"/>
      <c r="L53" s="9" t="s">
        <v>87</v>
      </c>
      <c r="M53" s="7">
        <f>'Прайс-лист'!N171</f>
        <v>594.45998834885688</v>
      </c>
    </row>
    <row r="54" spans="2:13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444"/>
      <c r="L54" s="9"/>
    </row>
    <row r="55" spans="2:13" ht="18.75" customHeight="1" thickTop="1" thickBot="1">
      <c r="B55" s="16" t="s">
        <v>85</v>
      </c>
      <c r="C55" s="9" t="s">
        <v>154</v>
      </c>
      <c r="D55" s="10"/>
      <c r="E55" s="28" t="s">
        <v>386</v>
      </c>
      <c r="F55" s="12"/>
      <c r="G55" s="444"/>
      <c r="H55" s="444"/>
      <c r="I55" s="444"/>
      <c r="J55" s="444"/>
      <c r="K55" s="444"/>
      <c r="L55" s="9" t="s">
        <v>87</v>
      </c>
      <c r="M55" s="7">
        <f>'Прайс-лист'!N172</f>
        <v>369.14888230313295</v>
      </c>
    </row>
    <row r="56" spans="2:13" ht="3.75" customHeight="1" thickTop="1" thickBot="1">
      <c r="B56" s="17"/>
      <c r="C56" s="9"/>
      <c r="D56" s="10"/>
      <c r="E56" s="15"/>
      <c r="F56" s="14"/>
      <c r="G56" s="444"/>
      <c r="H56" s="444"/>
      <c r="I56" s="444"/>
      <c r="J56" s="444"/>
      <c r="K56" s="444"/>
      <c r="L56" s="9"/>
    </row>
    <row r="57" spans="2:13" ht="18.75" customHeight="1" thickTop="1" thickBot="1">
      <c r="B57" s="16" t="s">
        <v>92</v>
      </c>
      <c r="C57" s="9" t="s">
        <v>155</v>
      </c>
      <c r="D57" s="10"/>
      <c r="E57" s="94" t="s">
        <v>388</v>
      </c>
      <c r="F57" s="12"/>
      <c r="G57" s="444"/>
      <c r="H57" s="444"/>
      <c r="I57" s="444"/>
      <c r="J57" s="444"/>
      <c r="K57" s="444"/>
      <c r="L57" s="9" t="s">
        <v>87</v>
      </c>
      <c r="M57" s="7">
        <f>'Прайс-лист'!N173</f>
        <v>281.42173615580015</v>
      </c>
    </row>
    <row r="58" spans="2:13" ht="7.5" customHeight="1" thickTop="1"/>
    <row r="59" spans="2:13" ht="37.5" customHeight="1">
      <c r="B59" s="472" t="s">
        <v>18</v>
      </c>
      <c r="C59" s="473"/>
      <c r="D59" s="473"/>
      <c r="E59" s="473"/>
      <c r="F59" s="473"/>
      <c r="G59" s="474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7" t="s">
        <v>36</v>
      </c>
      <c r="C61" s="437"/>
      <c r="D61" s="437"/>
      <c r="E61" s="437"/>
      <c r="F61" s="437"/>
      <c r="G61" s="437"/>
      <c r="H61" s="437"/>
      <c r="I61" s="437"/>
      <c r="J61" s="437"/>
      <c r="K61" s="437"/>
      <c r="L61" s="437"/>
      <c r="M61" s="437"/>
    </row>
    <row r="62" spans="2:13" ht="18.75" customHeight="1">
      <c r="B62" s="437" t="s">
        <v>37</v>
      </c>
      <c r="C62" s="437"/>
      <c r="D62" s="437"/>
      <c r="E62" s="437"/>
      <c r="F62" s="437"/>
      <c r="G62" s="437"/>
      <c r="H62" s="437"/>
      <c r="I62" s="437"/>
      <c r="J62" s="437"/>
      <c r="K62" s="437"/>
      <c r="L62" s="437"/>
      <c r="M62" s="437"/>
    </row>
    <row r="63" spans="2:13" ht="18.75" customHeight="1" thickBot="1">
      <c r="B63" s="437" t="s">
        <v>93</v>
      </c>
      <c r="C63" s="437"/>
      <c r="D63" s="437"/>
      <c r="E63" s="437"/>
      <c r="F63" s="437"/>
      <c r="G63" s="437"/>
      <c r="H63" s="437"/>
      <c r="I63" s="437"/>
      <c r="J63" s="437"/>
      <c r="K63" s="437"/>
      <c r="L63" s="437"/>
      <c r="M63" s="437"/>
    </row>
    <row r="64" spans="2:13" ht="18.75" customHeight="1" thickTop="1" thickBot="1">
      <c r="E64" s="11" t="s">
        <v>385</v>
      </c>
      <c r="F64" s="436" t="s">
        <v>38</v>
      </c>
      <c r="G64" s="437"/>
      <c r="H64" s="437"/>
    </row>
    <row r="65" spans="5:8" ht="18.75" customHeight="1" thickTop="1" thickBot="1">
      <c r="E65" s="27" t="s">
        <v>11</v>
      </c>
      <c r="F65" s="436" t="s">
        <v>39</v>
      </c>
      <c r="G65" s="437"/>
      <c r="H65" s="437"/>
    </row>
    <row r="66" spans="5:8" ht="18.75" customHeight="1" thickTop="1" thickBot="1">
      <c r="E66" s="28" t="s">
        <v>386</v>
      </c>
      <c r="F66" s="436" t="s">
        <v>40</v>
      </c>
      <c r="G66" s="437"/>
      <c r="H66" s="437"/>
    </row>
    <row r="67" spans="5:8" ht="18.75" customHeight="1" thickTop="1" thickBot="1">
      <c r="E67" s="94" t="s">
        <v>388</v>
      </c>
      <c r="F67" s="436" t="s">
        <v>94</v>
      </c>
      <c r="G67" s="437"/>
      <c r="H67" s="437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F67:H67"/>
    <mergeCell ref="J42:J48"/>
    <mergeCell ref="K42:K48"/>
    <mergeCell ref="I33:I39"/>
    <mergeCell ref="J33:J39"/>
    <mergeCell ref="K33:K39"/>
    <mergeCell ref="B63:M63"/>
    <mergeCell ref="G42:G48"/>
    <mergeCell ref="G51:G57"/>
    <mergeCell ref="H42:H48"/>
    <mergeCell ref="H51:H57"/>
    <mergeCell ref="I42:I48"/>
    <mergeCell ref="K51:K57"/>
    <mergeCell ref="F66:H66"/>
    <mergeCell ref="B59:G59"/>
    <mergeCell ref="J51:J57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  <mergeCell ref="B62:M62"/>
    <mergeCell ref="F64:H64"/>
    <mergeCell ref="F65:H65"/>
    <mergeCell ref="B61:M61"/>
    <mergeCell ref="J24:J30"/>
    <mergeCell ref="K24:K30"/>
    <mergeCell ref="G24:G30"/>
    <mergeCell ref="I51:I57"/>
    <mergeCell ref="G33:G39"/>
    <mergeCell ref="H33:H39"/>
    <mergeCell ref="H24:H30"/>
    <mergeCell ref="I24:I30"/>
  </mergeCells>
  <hyperlinks>
    <hyperlink ref="A3" location="Т!R9C4" display="ТРИМАЧІ" xr:uid="{00000000-0004-0000-1000-000000000000}"/>
    <hyperlink ref="A4" location="'Прайс-лист'!R161C2" display="ПРАЙС" xr:uid="{00000000-0004-0000-10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tabColor theme="5" tint="0.39997558519241921"/>
  </sheetPr>
  <dimension ref="A1:K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7" t="s">
        <v>3534</v>
      </c>
      <c r="C2" s="498"/>
      <c r="D2" s="498"/>
      <c r="E2" s="498"/>
      <c r="F2" s="498"/>
      <c r="G2" s="498"/>
      <c r="H2" s="498"/>
      <c r="I2" s="498"/>
      <c r="J2" s="499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3959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3401</v>
      </c>
      <c r="C6" s="9" t="s">
        <v>1565</v>
      </c>
      <c r="D6" s="10"/>
      <c r="E6" s="248" t="s">
        <v>572</v>
      </c>
      <c r="F6" s="12"/>
      <c r="G6" s="9">
        <v>50</v>
      </c>
      <c r="H6" s="9" t="s">
        <v>3957</v>
      </c>
      <c r="I6" s="9">
        <v>0.81699999999999995</v>
      </c>
      <c r="J6" s="7">
        <f>'Прайс-лист'!N2790</f>
        <v>585.70799</v>
      </c>
      <c r="K6" s="7"/>
    </row>
    <row r="7" spans="1:11" ht="7.5" customHeight="1" thickTop="1"/>
    <row r="8" spans="1:11" ht="37.5" customHeight="1">
      <c r="B8" s="500" t="s">
        <v>18</v>
      </c>
      <c r="C8" s="501"/>
      <c r="D8" s="501"/>
      <c r="E8" s="501"/>
      <c r="F8" s="501"/>
      <c r="G8" s="502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</row>
    <row r="10" spans="1:11" ht="18.75" customHeight="1">
      <c r="B10" s="437"/>
      <c r="C10" s="437"/>
      <c r="D10" s="437"/>
      <c r="E10" s="437"/>
      <c r="F10" s="437"/>
      <c r="G10" s="437"/>
      <c r="H10" s="437"/>
      <c r="I10" s="437"/>
      <c r="J10" s="437"/>
    </row>
    <row r="11" spans="1:11" ht="18.75" customHeight="1" thickBot="1">
      <c r="B11" s="437"/>
      <c r="C11" s="437"/>
      <c r="D11" s="437"/>
      <c r="E11" s="437"/>
      <c r="F11" s="437"/>
      <c r="G11" s="437"/>
      <c r="H11" s="437"/>
      <c r="I11" s="437"/>
      <c r="J11" s="437"/>
    </row>
    <row r="12" spans="1:11" ht="18.75" customHeight="1" thickTop="1" thickBot="1">
      <c r="E12" s="248" t="s">
        <v>572</v>
      </c>
      <c r="F12" s="436" t="s">
        <v>3961</v>
      </c>
      <c r="G12" s="437"/>
      <c r="H12" s="437"/>
      <c r="I12" s="437"/>
      <c r="J12" s="437"/>
    </row>
    <row r="13" spans="1:11" ht="7.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J2"/>
    <mergeCell ref="B8:G8"/>
    <mergeCell ref="B10:J10"/>
    <mergeCell ref="B11:J11"/>
    <mergeCell ref="F12:J12"/>
  </mergeCells>
  <hyperlinks>
    <hyperlink ref="A4" location="'Прайс-лист'!R2790C2" display="ПРАЙС" xr:uid="{00000000-0004-0000-A900-000000000000}"/>
    <hyperlink ref="A3" location="А!R3C3" display="АКСЕСУАРИ" xr:uid="{00000000-0004-0000-A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tabColor theme="5" tint="0.39997558519241921"/>
  </sheetPr>
  <dimension ref="A1:J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81" t="s">
        <v>3535</v>
      </c>
      <c r="C2" s="482"/>
      <c r="D2" s="482"/>
      <c r="E2" s="482"/>
      <c r="F2" s="482"/>
      <c r="G2" s="482"/>
      <c r="H2" s="482"/>
      <c r="I2" s="483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3402</v>
      </c>
      <c r="C6" s="9" t="s">
        <v>1567</v>
      </c>
      <c r="D6" s="10"/>
      <c r="E6" s="248" t="s">
        <v>572</v>
      </c>
      <c r="F6" s="12"/>
      <c r="G6" s="9"/>
      <c r="H6" s="9">
        <v>0.1</v>
      </c>
      <c r="I6" s="7">
        <f>'Прайс-лист'!N2801</f>
        <v>505.43790799999999</v>
      </c>
      <c r="J6" s="7"/>
    </row>
    <row r="7" spans="1:10" ht="7.5" customHeight="1" thickTop="1"/>
    <row r="8" spans="1:10" ht="37.5" customHeight="1">
      <c r="B8" s="484" t="s">
        <v>18</v>
      </c>
      <c r="C8" s="485"/>
      <c r="D8" s="485"/>
      <c r="E8" s="485"/>
      <c r="F8" s="485"/>
      <c r="G8" s="486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7"/>
      <c r="C10" s="437"/>
      <c r="D10" s="437"/>
      <c r="E10" s="437"/>
      <c r="F10" s="437"/>
      <c r="G10" s="437"/>
      <c r="H10" s="437"/>
      <c r="I10" s="437"/>
    </row>
    <row r="11" spans="1:10" ht="18.75" customHeight="1" thickBot="1">
      <c r="B11" s="437"/>
      <c r="C11" s="437"/>
      <c r="D11" s="437"/>
      <c r="E11" s="437"/>
      <c r="F11" s="437"/>
      <c r="G11" s="437"/>
      <c r="H11" s="437"/>
      <c r="I11" s="437"/>
    </row>
    <row r="12" spans="1:10" ht="18.75" customHeight="1" thickTop="1" thickBot="1">
      <c r="E12" s="248" t="s">
        <v>572</v>
      </c>
      <c r="F12" s="436" t="s">
        <v>4054</v>
      </c>
      <c r="G12" s="437"/>
      <c r="H12" s="437"/>
      <c r="I12" s="437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01C2" display="ПРАЙС" xr:uid="{00000000-0004-0000-AA00-000000000000}"/>
    <hyperlink ref="A3" location="А!R3C4" display="АКСЕСУАРИ" xr:uid="{00000000-0004-0000-A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tabColor theme="5" tint="0.39997558519241921"/>
  </sheetPr>
  <dimension ref="A1:J3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63" t="s">
        <v>3537</v>
      </c>
      <c r="C2" s="464"/>
      <c r="D2" s="464"/>
      <c r="E2" s="464"/>
      <c r="F2" s="464"/>
      <c r="G2" s="464"/>
      <c r="H2" s="464"/>
      <c r="I2" s="465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3563</v>
      </c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3404</v>
      </c>
      <c r="C6" s="9" t="s">
        <v>1569</v>
      </c>
      <c r="D6" s="10"/>
      <c r="E6" s="248" t="s">
        <v>572</v>
      </c>
      <c r="F6" s="12"/>
      <c r="G6" s="9" t="s">
        <v>4056</v>
      </c>
      <c r="H6" s="9" t="s">
        <v>87</v>
      </c>
      <c r="I6" s="7">
        <f>'Прайс-лист'!N2823</f>
        <v>789.92464600000005</v>
      </c>
      <c r="J6" s="7"/>
    </row>
    <row r="7" spans="1:10" ht="7.5" customHeight="1" thickTop="1"/>
    <row r="8" spans="1:10" ht="37.5" customHeight="1">
      <c r="B8" s="466" t="s">
        <v>18</v>
      </c>
      <c r="C8" s="467"/>
      <c r="D8" s="467"/>
      <c r="E8" s="467"/>
      <c r="F8" s="467"/>
      <c r="G8" s="468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7"/>
      <c r="C10" s="437"/>
      <c r="D10" s="437"/>
      <c r="E10" s="437"/>
      <c r="F10" s="437"/>
      <c r="G10" s="437"/>
      <c r="H10" s="437"/>
      <c r="I10" s="437"/>
    </row>
    <row r="11" spans="1:10" ht="18.75" customHeight="1" thickBot="1">
      <c r="B11" s="437"/>
      <c r="C11" s="437"/>
      <c r="D11" s="437"/>
      <c r="E11" s="437"/>
      <c r="F11" s="437"/>
      <c r="G11" s="437"/>
      <c r="H11" s="437"/>
      <c r="I11" s="437"/>
    </row>
    <row r="12" spans="1:10" ht="18.75" customHeight="1" thickTop="1" thickBot="1">
      <c r="E12" s="248" t="s">
        <v>572</v>
      </c>
      <c r="F12" s="436" t="s">
        <v>4057</v>
      </c>
      <c r="G12" s="437"/>
      <c r="H12" s="437"/>
      <c r="I12" s="437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23C2" display="ПРАЙС" xr:uid="{00000000-0004-0000-AB00-000000000000}"/>
    <hyperlink ref="A3" location="А!R6C3" display="АКСЕСУАРИ" xr:uid="{00000000-0004-0000-A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tabColor theme="5" tint="0.39997558519241921"/>
  </sheetPr>
  <dimension ref="A1:J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41" t="s">
        <v>3536</v>
      </c>
      <c r="C2" s="442"/>
      <c r="D2" s="442"/>
      <c r="E2" s="442"/>
      <c r="F2" s="442"/>
      <c r="G2" s="442"/>
      <c r="H2" s="442"/>
      <c r="I2" s="443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3403</v>
      </c>
      <c r="C6" s="9" t="s">
        <v>1568</v>
      </c>
      <c r="D6" s="10"/>
      <c r="E6" s="248" t="s">
        <v>572</v>
      </c>
      <c r="F6" s="12"/>
      <c r="G6" s="9"/>
      <c r="H6" s="9">
        <v>0.1</v>
      </c>
      <c r="I6" s="7">
        <f>'Прайс-лист'!N2812</f>
        <v>276.965892</v>
      </c>
      <c r="J6" s="7"/>
    </row>
    <row r="7" spans="1:10" ht="7.5" customHeight="1" thickTop="1"/>
    <row r="8" spans="1:10" ht="37.5" customHeight="1">
      <c r="B8" s="438" t="s">
        <v>18</v>
      </c>
      <c r="C8" s="439"/>
      <c r="D8" s="439"/>
      <c r="E8" s="439"/>
      <c r="F8" s="439"/>
      <c r="G8" s="440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7"/>
      <c r="C10" s="437"/>
      <c r="D10" s="437"/>
      <c r="E10" s="437"/>
      <c r="F10" s="437"/>
      <c r="G10" s="437"/>
      <c r="H10" s="437"/>
      <c r="I10" s="437"/>
    </row>
    <row r="11" spans="1:10" ht="18.75" customHeight="1" thickBot="1">
      <c r="B11" s="437"/>
      <c r="C11" s="437"/>
      <c r="D11" s="437"/>
      <c r="E11" s="437"/>
      <c r="F11" s="437"/>
      <c r="G11" s="437"/>
      <c r="H11" s="437"/>
      <c r="I11" s="437"/>
    </row>
    <row r="12" spans="1:10" ht="18.75" customHeight="1" thickTop="1" thickBot="1">
      <c r="E12" s="248" t="s">
        <v>572</v>
      </c>
      <c r="F12" s="557" t="s">
        <v>4055</v>
      </c>
      <c r="G12" s="554"/>
      <c r="H12" s="554"/>
      <c r="I12" s="554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12C2" display="ПРАЙС" xr:uid="{00000000-0004-0000-AC00-000000000000}"/>
    <hyperlink ref="A3" location="А!R6C2" display="АКСЕСУАРИ" xr:uid="{00000000-0004-0000-A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tabColor theme="5" tint="0.39997558519241921"/>
  </sheetPr>
  <dimension ref="A1:M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3538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/>
      <c r="I4" s="5"/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3405</v>
      </c>
      <c r="C6" s="9" t="s">
        <v>1571</v>
      </c>
      <c r="D6" s="10"/>
      <c r="E6" s="248" t="s">
        <v>572</v>
      </c>
      <c r="F6" s="12"/>
      <c r="G6" s="9"/>
      <c r="H6" s="9"/>
      <c r="I6" s="9"/>
      <c r="J6" s="9"/>
      <c r="K6" s="307">
        <v>10</v>
      </c>
      <c r="L6" s="7">
        <f>'Прайс-лист'!N2834</f>
        <v>2585.0149919999999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308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307"/>
      <c r="L8" s="9"/>
      <c r="M8" s="26"/>
    </row>
    <row r="9" spans="1:13" ht="18.75" customHeight="1" thickTop="1" thickBot="1">
      <c r="B9" s="8" t="s">
        <v>3406</v>
      </c>
      <c r="C9" s="9" t="s">
        <v>1572</v>
      </c>
      <c r="D9" s="10"/>
      <c r="E9" s="248" t="s">
        <v>572</v>
      </c>
      <c r="F9" s="12"/>
      <c r="G9" s="9"/>
      <c r="H9" s="9"/>
      <c r="I9" s="9"/>
      <c r="J9" s="9"/>
      <c r="K9" s="307">
        <v>20</v>
      </c>
      <c r="L9" s="7">
        <f>'Прайс-лист'!N2835</f>
        <v>0</v>
      </c>
      <c r="M9" s="7"/>
    </row>
    <row r="10" spans="1:13" ht="7.5" customHeight="1" thickTop="1"/>
    <row r="11" spans="1:13" ht="37.5" customHeight="1">
      <c r="B11" s="466" t="s">
        <v>18</v>
      </c>
      <c r="C11" s="467"/>
      <c r="D11" s="467"/>
      <c r="E11" s="467"/>
      <c r="F11" s="467"/>
      <c r="G11" s="468"/>
    </row>
    <row r="12" spans="1:13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</row>
    <row r="15" spans="1:13" ht="18.75" customHeight="1" thickTop="1" thickBot="1">
      <c r="E15" s="248" t="s">
        <v>572</v>
      </c>
      <c r="F15" s="436" t="s">
        <v>4058</v>
      </c>
      <c r="G15" s="437"/>
      <c r="H15" s="437"/>
      <c r="I15" s="437"/>
      <c r="J15" s="437"/>
      <c r="K15" s="437"/>
      <c r="L15" s="437"/>
    </row>
    <row r="16" spans="1:13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L2"/>
    <mergeCell ref="B11:G11"/>
    <mergeCell ref="B13:L13"/>
    <mergeCell ref="B14:L14"/>
    <mergeCell ref="F15:L15"/>
  </mergeCells>
  <hyperlinks>
    <hyperlink ref="A4" location="'Прайс-лист'!R2834C2" display="ПРАЙС" xr:uid="{00000000-0004-0000-AD00-000000000000}"/>
    <hyperlink ref="A3" location="А!R6C4" display="АКСЕСУАРИ" xr:uid="{00000000-0004-0000-A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tabColor theme="5" tint="0.39997558519241921"/>
  </sheetPr>
  <dimension ref="A1:J33"/>
  <sheetViews>
    <sheetView zoomScaleNormal="100" workbookViewId="0">
      <selection activeCell="B2" sqref="B2:J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0" ht="15" customHeight="1"/>
    <row r="2" spans="1:10" ht="37.5" customHeight="1">
      <c r="B2" s="497" t="s">
        <v>3539</v>
      </c>
      <c r="C2" s="498"/>
      <c r="D2" s="498"/>
      <c r="E2" s="498"/>
      <c r="F2" s="498"/>
      <c r="G2" s="498"/>
      <c r="H2" s="498"/>
      <c r="I2" s="498"/>
      <c r="J2" s="499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13</v>
      </c>
      <c r="J4" s="5" t="s">
        <v>14</v>
      </c>
    </row>
    <row r="5" spans="1:10" ht="7.5" customHeight="1" thickBot="1"/>
    <row r="6" spans="1:10" ht="18.75" customHeight="1" thickTop="1" thickBot="1">
      <c r="B6" s="8" t="s">
        <v>3407</v>
      </c>
      <c r="C6" s="9" t="s">
        <v>3410</v>
      </c>
      <c r="D6" s="10"/>
      <c r="E6" s="11" t="s">
        <v>385</v>
      </c>
      <c r="F6" s="12"/>
      <c r="G6" s="444">
        <v>35</v>
      </c>
      <c r="H6" s="444">
        <v>4.8</v>
      </c>
      <c r="I6" s="9" t="s">
        <v>87</v>
      </c>
      <c r="J6" s="7">
        <f>'Прайс-лист'!N2846</f>
        <v>0</v>
      </c>
    </row>
    <row r="7" spans="1:10" ht="3.75" customHeight="1" thickTop="1" thickBot="1">
      <c r="B7" s="17"/>
      <c r="C7" s="9"/>
      <c r="D7" s="10"/>
      <c r="E7" s="15"/>
      <c r="F7" s="14"/>
      <c r="G7" s="444"/>
      <c r="H7" s="444"/>
      <c r="I7" s="9"/>
    </row>
    <row r="8" spans="1:10" ht="18.75" customHeight="1" thickTop="1" thickBot="1">
      <c r="B8" s="16" t="s">
        <v>3408</v>
      </c>
      <c r="C8" s="9" t="s">
        <v>1578</v>
      </c>
      <c r="D8" s="10"/>
      <c r="E8" s="94" t="s">
        <v>388</v>
      </c>
      <c r="F8" s="12"/>
      <c r="G8" s="444"/>
      <c r="H8" s="444"/>
      <c r="I8" s="9" t="s">
        <v>87</v>
      </c>
      <c r="J8" s="7">
        <f>'Прайс-лист'!N2847</f>
        <v>0</v>
      </c>
    </row>
    <row r="9" spans="1:10" ht="7.5" customHeight="1" thickTop="1" thickBot="1">
      <c r="B9" s="210"/>
      <c r="C9" s="210"/>
      <c r="D9" s="210"/>
      <c r="E9" s="210"/>
      <c r="F9" s="210"/>
      <c r="G9" s="210"/>
      <c r="H9" s="210"/>
      <c r="I9" s="210"/>
      <c r="J9" s="210"/>
    </row>
    <row r="10" spans="1:10" ht="7.5" customHeight="1" thickBot="1"/>
    <row r="11" spans="1:10" ht="18.75" customHeight="1" thickTop="1" thickBot="1">
      <c r="B11" s="8" t="s">
        <v>3409</v>
      </c>
      <c r="C11" s="9" t="s">
        <v>3411</v>
      </c>
      <c r="D11" s="10"/>
      <c r="E11" s="11" t="s">
        <v>385</v>
      </c>
      <c r="F11" s="12"/>
      <c r="G11" s="9"/>
      <c r="H11" s="9"/>
      <c r="I11" s="9" t="s">
        <v>87</v>
      </c>
      <c r="J11" s="7">
        <f>'Прайс-лист'!N2848</f>
        <v>0</v>
      </c>
    </row>
    <row r="12" spans="1:10" ht="7.5" customHeight="1" thickTop="1"/>
    <row r="13" spans="1:10" ht="37.5" customHeight="1">
      <c r="B13" s="500" t="s">
        <v>18</v>
      </c>
      <c r="C13" s="501"/>
      <c r="D13" s="501"/>
      <c r="E13" s="501"/>
      <c r="F13" s="501"/>
      <c r="G13" s="502"/>
    </row>
    <row r="14" spans="1:10" ht="7.5" customHeight="1"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8.75" customHeight="1">
      <c r="B15" s="437"/>
      <c r="C15" s="437"/>
      <c r="D15" s="437"/>
      <c r="E15" s="437"/>
      <c r="F15" s="437"/>
      <c r="G15" s="437"/>
      <c r="H15" s="437"/>
      <c r="I15" s="437"/>
      <c r="J15" s="437"/>
    </row>
    <row r="16" spans="1:10" ht="18.75" customHeight="1">
      <c r="B16" s="437"/>
      <c r="C16" s="437"/>
      <c r="D16" s="437"/>
      <c r="E16" s="437"/>
      <c r="F16" s="437"/>
      <c r="G16" s="437"/>
      <c r="H16" s="437"/>
      <c r="I16" s="437"/>
      <c r="J16" s="437"/>
    </row>
    <row r="17" spans="2:10" ht="18.75" customHeight="1" thickBot="1">
      <c r="B17" s="437"/>
      <c r="C17" s="437"/>
      <c r="D17" s="437"/>
      <c r="E17" s="437"/>
      <c r="F17" s="437"/>
      <c r="G17" s="437"/>
      <c r="H17" s="437"/>
      <c r="I17" s="437"/>
      <c r="J17" s="437"/>
    </row>
    <row r="18" spans="2:10" ht="18.75" customHeight="1" thickTop="1" thickBot="1">
      <c r="E18" s="11" t="s">
        <v>385</v>
      </c>
      <c r="F18" s="436" t="s">
        <v>38</v>
      </c>
      <c r="G18" s="437"/>
    </row>
    <row r="19" spans="2:10" ht="18.75" customHeight="1" thickTop="1" thickBot="1">
      <c r="E19" s="94" t="s">
        <v>388</v>
      </c>
      <c r="F19" s="436" t="s">
        <v>94</v>
      </c>
      <c r="G19" s="437"/>
    </row>
    <row r="20" spans="2:10" ht="18.75" customHeight="1" thickTop="1"/>
    <row r="21" spans="2:10" ht="18.75" customHeight="1"/>
    <row r="22" spans="2:10" ht="18.75" customHeight="1"/>
    <row r="23" spans="2:10" ht="18.75" customHeight="1"/>
    <row r="24" spans="2:10" ht="18.75" customHeight="1"/>
    <row r="25" spans="2:10" ht="18.75" customHeight="1"/>
    <row r="26" spans="2:10" ht="18.75" customHeight="1"/>
    <row r="27" spans="2:10" ht="18.75" customHeight="1"/>
    <row r="28" spans="2:10" ht="18.75" customHeight="1"/>
    <row r="29" spans="2:10" ht="18.75" customHeight="1"/>
    <row r="30" spans="2:10" ht="18.75" customHeight="1"/>
    <row r="31" spans="2:10" ht="18.75" customHeight="1"/>
    <row r="32" spans="2:10" ht="18.75" customHeight="1"/>
    <row r="33" ht="18.75" customHeight="1"/>
  </sheetData>
  <mergeCells count="9">
    <mergeCell ref="B17:J17"/>
    <mergeCell ref="F18:G18"/>
    <mergeCell ref="F19:G19"/>
    <mergeCell ref="B13:G13"/>
    <mergeCell ref="B2:J2"/>
    <mergeCell ref="G6:G8"/>
    <mergeCell ref="H6:H8"/>
    <mergeCell ref="B15:J15"/>
    <mergeCell ref="B16:J16"/>
  </mergeCells>
  <hyperlinks>
    <hyperlink ref="A4" location="'Прайс-лист'!R2847C2" display="ПРАЙС" xr:uid="{00000000-0004-0000-AE00-000000000000}"/>
    <hyperlink ref="A3" location="А!R9C2" display="АКСЕСУАРИ" xr:uid="{00000000-0004-0000-A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tabColor theme="5" tint="0.39997558519241921"/>
    <pageSetUpPr fitToPage="1"/>
  </sheetPr>
  <dimension ref="A1:K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4.28515625" style="4" customWidth="1"/>
    <col min="13" max="16384" width="9.140625" style="4"/>
  </cols>
  <sheetData>
    <row r="1" spans="1:11" ht="15" customHeight="1"/>
    <row r="2" spans="1:11" ht="37.5" customHeight="1">
      <c r="B2" s="445" t="s">
        <v>3540</v>
      </c>
      <c r="C2" s="446"/>
      <c r="D2" s="446"/>
      <c r="E2" s="446"/>
      <c r="F2" s="446"/>
      <c r="G2" s="446"/>
      <c r="H2" s="446"/>
      <c r="I2" s="446"/>
      <c r="J2" s="446"/>
      <c r="K2" s="447"/>
    </row>
    <row r="3" spans="1:11" ht="22.5" customHeight="1">
      <c r="A3" s="30" t="s">
        <v>5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3412</v>
      </c>
      <c r="C6" s="9" t="s">
        <v>1583</v>
      </c>
      <c r="D6" s="10"/>
      <c r="E6" s="241" t="s">
        <v>409</v>
      </c>
      <c r="F6" s="12"/>
      <c r="G6" s="9">
        <v>160</v>
      </c>
      <c r="H6" s="9">
        <v>160</v>
      </c>
      <c r="I6" s="9">
        <v>60</v>
      </c>
      <c r="J6" s="9">
        <v>0.25900000000000001</v>
      </c>
      <c r="K6" s="7">
        <f>'Прайс-лист'!N2859</f>
        <v>439.7207149982101</v>
      </c>
    </row>
    <row r="7" spans="1:11" ht="7.5" customHeight="1" thickTop="1"/>
    <row r="8" spans="1:11" ht="37.5" customHeight="1">
      <c r="B8" s="448" t="s">
        <v>18</v>
      </c>
      <c r="C8" s="449"/>
      <c r="D8" s="449"/>
      <c r="E8" s="449"/>
      <c r="F8" s="449"/>
      <c r="G8" s="450"/>
    </row>
    <row r="9" spans="1:11" ht="7.5" customHeight="1"/>
    <row r="10" spans="1:11" ht="18.75" customHeight="1">
      <c r="B10" s="494"/>
      <c r="C10" s="494"/>
      <c r="D10" s="494"/>
      <c r="E10" s="494"/>
      <c r="F10" s="494"/>
      <c r="G10" s="494"/>
      <c r="H10" s="494"/>
      <c r="I10" s="494"/>
      <c r="J10" s="494"/>
      <c r="K10" s="494"/>
    </row>
    <row r="11" spans="1:11" ht="18.75" customHeight="1" thickBot="1">
      <c r="B11" s="493"/>
      <c r="C11" s="493"/>
      <c r="D11" s="493"/>
      <c r="E11" s="493"/>
      <c r="F11" s="493"/>
      <c r="G11" s="493"/>
    </row>
    <row r="12" spans="1:11" ht="18.75" customHeight="1" thickTop="1" thickBot="1">
      <c r="E12" s="241" t="s">
        <v>409</v>
      </c>
      <c r="F12" s="436" t="s">
        <v>2580</v>
      </c>
      <c r="G12" s="437"/>
      <c r="H12" s="437"/>
    </row>
    <row r="13" spans="1:11" ht="18.7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K2"/>
    <mergeCell ref="B8:G8"/>
    <mergeCell ref="B10:K10"/>
    <mergeCell ref="B11:G11"/>
    <mergeCell ref="F12:H12"/>
  </mergeCells>
  <hyperlinks>
    <hyperlink ref="A4" location="'Прайс-лист'!R2859C2" display="ПРАЙС" xr:uid="{00000000-0004-0000-AF00-000000000000}"/>
    <hyperlink ref="A3" location="А!R9C3" display="АКСЕСУАРИ" xr:uid="{00000000-0004-0000-AF00-000001000000}"/>
  </hyperlinks>
  <pageMargins left="0.7" right="0.7" top="0.75" bottom="0.75" header="0.3" footer="0.3"/>
  <pageSetup paperSize="9" scale="58" orientation="landscape" verticalDpi="0" r:id="rId1"/>
  <colBreaks count="1" manualBreakCount="1">
    <brk id="12" max="47" man="1"/>
  </colBreaks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tabColor theme="5" tint="0.39997558519241921"/>
    <pageSetUpPr fitToPage="1"/>
  </sheetPr>
  <dimension ref="A1:L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57" t="s">
        <v>3541</v>
      </c>
      <c r="C2" s="458"/>
      <c r="D2" s="458"/>
      <c r="E2" s="458"/>
      <c r="F2" s="458"/>
      <c r="G2" s="458"/>
      <c r="H2" s="458"/>
      <c r="I2" s="458"/>
      <c r="J2" s="458"/>
      <c r="K2" s="458"/>
      <c r="L2" s="459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/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3413</v>
      </c>
      <c r="C6" s="9" t="s">
        <v>1584</v>
      </c>
      <c r="D6" s="10"/>
      <c r="E6" s="241" t="s">
        <v>409</v>
      </c>
      <c r="F6" s="12"/>
      <c r="G6" s="9">
        <v>160</v>
      </c>
      <c r="H6" s="9">
        <v>160</v>
      </c>
      <c r="I6" s="9">
        <v>65</v>
      </c>
      <c r="J6" s="9"/>
      <c r="K6" s="9">
        <v>0.06</v>
      </c>
      <c r="L6" s="7">
        <f>'Прайс-лист'!N2870</f>
        <v>0</v>
      </c>
    </row>
    <row r="7" spans="1:12" ht="7.5" customHeight="1" thickTop="1"/>
    <row r="8" spans="1:12" ht="37.5" customHeight="1">
      <c r="B8" s="460" t="s">
        <v>18</v>
      </c>
      <c r="C8" s="461"/>
      <c r="D8" s="461"/>
      <c r="E8" s="461"/>
      <c r="F8" s="461"/>
      <c r="G8" s="462"/>
    </row>
    <row r="9" spans="1:12" ht="7.5" customHeight="1"/>
    <row r="10" spans="1:12" ht="18.75" customHeight="1">
      <c r="B10" s="494"/>
      <c r="C10" s="494"/>
      <c r="D10" s="494"/>
      <c r="E10" s="494"/>
      <c r="F10" s="494"/>
      <c r="G10" s="494"/>
      <c r="H10" s="494"/>
      <c r="I10" s="494"/>
      <c r="J10" s="494"/>
      <c r="K10" s="494"/>
      <c r="L10" s="494"/>
    </row>
    <row r="11" spans="1:12" ht="18.75" customHeight="1" thickBot="1">
      <c r="B11" s="493"/>
      <c r="C11" s="493"/>
      <c r="D11" s="493"/>
      <c r="E11" s="493"/>
      <c r="F11" s="493"/>
      <c r="G11" s="493"/>
    </row>
    <row r="12" spans="1:12" ht="18.75" customHeight="1" thickTop="1" thickBot="1">
      <c r="E12" s="241" t="s">
        <v>409</v>
      </c>
      <c r="F12" s="436" t="s">
        <v>2580</v>
      </c>
      <c r="G12" s="437"/>
      <c r="H12" s="437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70C2" display="ПРАЙС" xr:uid="{00000000-0004-0000-B000-000000000000}"/>
    <hyperlink ref="A3" location="А!R9C4" display="АКСЕСУАРИ" xr:uid="{00000000-0004-0000-B0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tabColor theme="5" tint="0.39997558519241921"/>
    <pageSetUpPr fitToPage="1"/>
  </sheetPr>
  <dimension ref="A1:L29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97" t="s">
        <v>3542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3414</v>
      </c>
      <c r="C6" s="9" t="s">
        <v>1586</v>
      </c>
      <c r="D6" s="10"/>
      <c r="E6" s="241" t="s">
        <v>409</v>
      </c>
      <c r="F6" s="12"/>
      <c r="G6" s="307">
        <v>200</v>
      </c>
      <c r="H6" s="307">
        <v>200</v>
      </c>
      <c r="I6" s="307">
        <v>200</v>
      </c>
      <c r="J6" s="9"/>
      <c r="K6" s="9">
        <v>0.94399999999999995</v>
      </c>
      <c r="L6" s="7">
        <f>'Прайс-лист'!N2881</f>
        <v>677.98346456000002</v>
      </c>
    </row>
    <row r="7" spans="1:12" ht="7.5" customHeight="1" thickTop="1"/>
    <row r="8" spans="1:12" ht="37.5" customHeight="1">
      <c r="B8" s="500" t="s">
        <v>18</v>
      </c>
      <c r="C8" s="501"/>
      <c r="D8" s="501"/>
      <c r="E8" s="501"/>
      <c r="F8" s="501"/>
      <c r="G8" s="502"/>
    </row>
    <row r="9" spans="1:12" ht="7.5" customHeight="1"/>
    <row r="10" spans="1:12" ht="18.75" customHeight="1">
      <c r="B10" s="494"/>
      <c r="C10" s="494"/>
      <c r="D10" s="494"/>
      <c r="E10" s="494"/>
      <c r="F10" s="494"/>
      <c r="G10" s="494"/>
      <c r="H10" s="494"/>
      <c r="I10" s="494"/>
      <c r="J10" s="494"/>
      <c r="K10" s="494"/>
      <c r="L10" s="494"/>
    </row>
    <row r="11" spans="1:12" ht="18.75" customHeight="1" thickBot="1">
      <c r="B11" s="493"/>
      <c r="C11" s="493"/>
      <c r="D11" s="493"/>
      <c r="E11" s="493"/>
      <c r="F11" s="493"/>
      <c r="G11" s="493"/>
    </row>
    <row r="12" spans="1:12" ht="18.75" customHeight="1" thickTop="1" thickBot="1">
      <c r="E12" s="241" t="s">
        <v>409</v>
      </c>
      <c r="F12" s="436" t="s">
        <v>2580</v>
      </c>
      <c r="G12" s="437"/>
      <c r="H12" s="437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81C2" display="ПРАЙС" xr:uid="{00000000-0004-0000-B100-000000000000}"/>
    <hyperlink ref="A3" location="А!R12C2" display="АКСЕСУАРИ" xr:uid="{00000000-0004-0000-B1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5" t="s">
        <v>3543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3415</v>
      </c>
      <c r="C6" s="9" t="s">
        <v>3417</v>
      </c>
      <c r="D6" s="10"/>
      <c r="E6" s="11" t="s">
        <v>385</v>
      </c>
      <c r="F6" s="12"/>
      <c r="G6" s="444">
        <v>200</v>
      </c>
      <c r="H6" s="444">
        <v>200</v>
      </c>
      <c r="I6" s="444">
        <v>100</v>
      </c>
      <c r="J6" s="444"/>
      <c r="K6" s="444"/>
      <c r="L6" s="9">
        <v>3.702</v>
      </c>
      <c r="M6" s="7">
        <f>'Прайс-лист'!N2892</f>
        <v>2828.7449769599998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3416</v>
      </c>
      <c r="C8" s="9" t="s">
        <v>1589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'Прайс-лист'!N2893</f>
        <v>3802.8414976460622</v>
      </c>
    </row>
    <row r="9" spans="1:13" ht="7.5" customHeight="1" thickTop="1"/>
    <row r="10" spans="1:13" ht="37.5" customHeight="1">
      <c r="B10" s="478" t="s">
        <v>18</v>
      </c>
      <c r="C10" s="479"/>
      <c r="D10" s="479"/>
      <c r="E10" s="479"/>
      <c r="F10" s="479"/>
      <c r="G10" s="480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11" t="s">
        <v>385</v>
      </c>
      <c r="F15" s="436" t="s">
        <v>38</v>
      </c>
      <c r="G15" s="437"/>
      <c r="H15" s="437"/>
    </row>
    <row r="16" spans="1:13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892C2" display="ПРАЙС" xr:uid="{00000000-0004-0000-B200-000000000000}"/>
    <hyperlink ref="A3" location="А!R12C3" display="АКСЕСУАРИ" xr:uid="{00000000-0004-0000-B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9" t="s">
        <v>1705</v>
      </c>
      <c r="C2" s="470"/>
      <c r="D2" s="470"/>
      <c r="E2" s="470"/>
      <c r="F2" s="470"/>
      <c r="G2" s="470"/>
      <c r="H2" s="470"/>
      <c r="I2" s="470"/>
      <c r="J2" s="470"/>
      <c r="K2" s="470"/>
      <c r="L2" s="471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1706</v>
      </c>
      <c r="C6" s="9" t="s">
        <v>1712</v>
      </c>
      <c r="D6" s="10"/>
      <c r="E6" s="27" t="s">
        <v>11</v>
      </c>
      <c r="F6" s="12"/>
      <c r="G6" s="444">
        <v>130</v>
      </c>
      <c r="H6" s="444">
        <v>26</v>
      </c>
      <c r="I6" s="444" t="s">
        <v>17</v>
      </c>
      <c r="J6" s="444">
        <v>20</v>
      </c>
      <c r="K6" s="9" t="s">
        <v>87</v>
      </c>
      <c r="L6" s="7">
        <f>'Прайс-лист'!N184</f>
        <v>0</v>
      </c>
    </row>
    <row r="7" spans="1:12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1709</v>
      </c>
      <c r="C8" s="9" t="s">
        <v>247</v>
      </c>
      <c r="D8" s="10"/>
      <c r="E8" s="228" t="s">
        <v>207</v>
      </c>
      <c r="F8" s="14"/>
      <c r="G8" s="444"/>
      <c r="H8" s="444"/>
      <c r="I8" s="444"/>
      <c r="J8" s="444"/>
      <c r="K8" s="9">
        <v>6.4000000000000001E-2</v>
      </c>
      <c r="L8" s="7">
        <f>'Прайс-лист'!N185</f>
        <v>63.929047682231356</v>
      </c>
    </row>
    <row r="9" spans="1:12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6"/>
      <c r="L9" s="6"/>
    </row>
    <row r="10" spans="1:12" ht="7.5" customHeight="1" thickBot="1">
      <c r="B10" s="25"/>
      <c r="C10" s="9"/>
      <c r="G10" s="9"/>
      <c r="H10" s="9"/>
      <c r="I10" s="9"/>
      <c r="J10" s="9"/>
    </row>
    <row r="11" spans="1:12" ht="18.75" customHeight="1" thickTop="1" thickBot="1">
      <c r="B11" s="8" t="s">
        <v>1707</v>
      </c>
      <c r="C11" s="9" t="s">
        <v>1713</v>
      </c>
      <c r="D11" s="10"/>
      <c r="E11" s="27" t="s">
        <v>11</v>
      </c>
      <c r="F11" s="12"/>
      <c r="G11" s="444">
        <v>330</v>
      </c>
      <c r="H11" s="444">
        <v>26</v>
      </c>
      <c r="I11" s="444" t="s">
        <v>17</v>
      </c>
      <c r="J11" s="444">
        <v>20</v>
      </c>
      <c r="K11" s="9" t="s">
        <v>87</v>
      </c>
      <c r="L11" s="7">
        <f>'Прайс-лист'!N186</f>
        <v>0</v>
      </c>
    </row>
    <row r="12" spans="1:12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9"/>
      <c r="L12" s="7"/>
    </row>
    <row r="13" spans="1:12" ht="18.75" customHeight="1" thickTop="1" thickBot="1">
      <c r="B13" s="16" t="s">
        <v>1710</v>
      </c>
      <c r="C13" s="9" t="s">
        <v>245</v>
      </c>
      <c r="D13" s="10"/>
      <c r="E13" s="228" t="s">
        <v>207</v>
      </c>
      <c r="F13" s="14"/>
      <c r="G13" s="444"/>
      <c r="H13" s="444"/>
      <c r="I13" s="444"/>
      <c r="J13" s="444"/>
      <c r="K13" s="9" t="s">
        <v>87</v>
      </c>
      <c r="L13" s="7">
        <f>'Прайс-лист'!N187</f>
        <v>116.94115439999997</v>
      </c>
    </row>
    <row r="14" spans="1:12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4"/>
    </row>
    <row r="15" spans="1:12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26"/>
    </row>
    <row r="16" spans="1:12" ht="18.75" customHeight="1" thickTop="1" thickBot="1">
      <c r="B16" s="8" t="s">
        <v>1708</v>
      </c>
      <c r="C16" s="9" t="s">
        <v>1714</v>
      </c>
      <c r="D16" s="10"/>
      <c r="E16" s="27" t="s">
        <v>11</v>
      </c>
      <c r="F16" s="12"/>
      <c r="G16" s="444">
        <v>415</v>
      </c>
      <c r="H16" s="444">
        <v>26</v>
      </c>
      <c r="I16" s="444" t="s">
        <v>17</v>
      </c>
      <c r="J16" s="444">
        <v>20</v>
      </c>
      <c r="K16" s="9" t="s">
        <v>87</v>
      </c>
      <c r="L16" s="7">
        <f>'Прайс-лист'!N188</f>
        <v>0</v>
      </c>
    </row>
    <row r="17" spans="2:12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9"/>
      <c r="L17" s="7"/>
    </row>
    <row r="18" spans="2:12" ht="18.75" customHeight="1" thickTop="1" thickBot="1">
      <c r="B18" s="16" t="s">
        <v>1711</v>
      </c>
      <c r="C18" s="9" t="s">
        <v>246</v>
      </c>
      <c r="D18" s="10"/>
      <c r="E18" s="228" t="s">
        <v>207</v>
      </c>
      <c r="F18" s="14"/>
      <c r="G18" s="444"/>
      <c r="H18" s="444"/>
      <c r="I18" s="444"/>
      <c r="J18" s="444"/>
      <c r="K18" s="9" t="s">
        <v>87</v>
      </c>
      <c r="L18" s="7">
        <f>'Прайс-лист'!N189</f>
        <v>137.25198648</v>
      </c>
    </row>
    <row r="19" spans="2:12" ht="7.5" customHeight="1" thickTop="1"/>
    <row r="20" spans="2:12" ht="37.5" customHeight="1">
      <c r="B20" s="472" t="s">
        <v>18</v>
      </c>
      <c r="C20" s="473"/>
      <c r="D20" s="473"/>
      <c r="E20" s="473"/>
      <c r="F20" s="473"/>
      <c r="G20" s="474"/>
    </row>
    <row r="21" spans="2:12" ht="18.75" customHeight="1">
      <c r="B21" s="437" t="s">
        <v>2571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</row>
    <row r="22" spans="2:12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</row>
    <row r="23" spans="2:12" ht="18.75" customHeight="1" thickTop="1" thickBot="1">
      <c r="E23" s="27" t="s">
        <v>11</v>
      </c>
      <c r="F23" s="436" t="s">
        <v>39</v>
      </c>
      <c r="G23" s="437"/>
      <c r="H23" s="437"/>
    </row>
    <row r="24" spans="2:12" ht="18.75" customHeight="1" thickTop="1" thickBot="1">
      <c r="E24" s="228" t="s">
        <v>207</v>
      </c>
      <c r="F24" s="436" t="s">
        <v>1692</v>
      </c>
      <c r="G24" s="437"/>
      <c r="H24" s="437"/>
      <c r="I24" s="437"/>
      <c r="J24" s="437"/>
      <c r="K24" s="437"/>
      <c r="L24" s="437"/>
    </row>
    <row r="25" spans="2:12" ht="18.75" customHeight="1" thickTop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8">
    <mergeCell ref="B21:L21"/>
    <mergeCell ref="B22:L22"/>
    <mergeCell ref="F23:H23"/>
    <mergeCell ref="B20:G20"/>
    <mergeCell ref="F24:L24"/>
    <mergeCell ref="G16:G18"/>
    <mergeCell ref="H16:H18"/>
    <mergeCell ref="I16:I18"/>
    <mergeCell ref="J16:J18"/>
    <mergeCell ref="G11:G13"/>
    <mergeCell ref="H11:H13"/>
    <mergeCell ref="I11:I13"/>
    <mergeCell ref="J11:J13"/>
    <mergeCell ref="B2:L2"/>
    <mergeCell ref="G6:G8"/>
    <mergeCell ref="H6:H8"/>
    <mergeCell ref="I6:I8"/>
    <mergeCell ref="J6:J8"/>
  </mergeCells>
  <hyperlinks>
    <hyperlink ref="A3" location="Т!R12C2" display="ТРИМАЧІ" xr:uid="{00000000-0004-0000-1100-000000000000}"/>
    <hyperlink ref="A4" location="'Прайс-лист'!R186C2" display="ПРАЙС" xr:uid="{00000000-0004-0000-11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tabColor theme="5" tint="0.39997558519241921"/>
  </sheetPr>
  <dimension ref="A1:T72"/>
  <sheetViews>
    <sheetView zoomScaleNormal="100" workbookViewId="0">
      <selection activeCell="P39" sqref="P39:P4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6" width="10" style="389" customWidth="1"/>
    <col min="17" max="17" width="10" style="4" customWidth="1"/>
    <col min="18" max="18" width="13" style="4" customWidth="1"/>
    <col min="19" max="19" width="10" style="4" customWidth="1"/>
    <col min="20" max="20" width="15.140625" style="4" customWidth="1"/>
    <col min="21" max="21" width="71.42578125" style="4" customWidth="1"/>
    <col min="22" max="16384" width="9.140625" style="4"/>
  </cols>
  <sheetData>
    <row r="1" spans="1:20" ht="15" customHeight="1"/>
    <row r="2" spans="1:20" ht="37.5" customHeight="1">
      <c r="B2" s="497" t="s">
        <v>3544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9"/>
    </row>
    <row r="3" spans="1:20" ht="22.5" customHeight="1">
      <c r="A3" s="30" t="s">
        <v>5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3592</v>
      </c>
      <c r="M4" s="5" t="s">
        <v>4148</v>
      </c>
      <c r="N4" s="5" t="s">
        <v>1693</v>
      </c>
      <c r="O4" s="5" t="s">
        <v>4149</v>
      </c>
      <c r="P4" s="5" t="s">
        <v>4150</v>
      </c>
      <c r="Q4" s="5" t="s">
        <v>4151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3418</v>
      </c>
      <c r="C6" s="9" t="s">
        <v>3423</v>
      </c>
      <c r="D6" s="10"/>
      <c r="E6" s="11" t="s">
        <v>385</v>
      </c>
      <c r="F6" s="12"/>
      <c r="G6" s="444">
        <v>215</v>
      </c>
      <c r="H6" s="444">
        <v>146</v>
      </c>
      <c r="I6" s="444">
        <v>189</v>
      </c>
      <c r="J6" s="444">
        <v>60</v>
      </c>
      <c r="K6" s="444">
        <v>50</v>
      </c>
      <c r="L6" s="444">
        <v>5</v>
      </c>
      <c r="M6" s="444">
        <v>12</v>
      </c>
      <c r="N6" s="444">
        <v>15</v>
      </c>
      <c r="O6" s="444">
        <v>50</v>
      </c>
      <c r="P6" s="444">
        <v>30</v>
      </c>
      <c r="Q6" s="444">
        <v>11</v>
      </c>
      <c r="R6" s="444" t="s">
        <v>4152</v>
      </c>
      <c r="S6" s="9">
        <v>0.80400000000000005</v>
      </c>
      <c r="T6" s="7">
        <f>'Прайс-лист'!N2904</f>
        <v>552.42044504657065</v>
      </c>
    </row>
    <row r="7" spans="1:20" ht="3.75" customHeight="1" thickTop="1" thickBot="1">
      <c r="C7" s="9"/>
      <c r="D7" s="10"/>
      <c r="E7" s="13"/>
      <c r="F7" s="13"/>
      <c r="G7" s="444"/>
      <c r="H7" s="444"/>
      <c r="I7" s="444"/>
      <c r="J7" s="558"/>
      <c r="K7" s="558"/>
      <c r="L7" s="558"/>
      <c r="M7" s="558"/>
      <c r="N7" s="558"/>
      <c r="O7" s="558"/>
      <c r="P7" s="558"/>
      <c r="Q7" s="444"/>
      <c r="R7" s="444"/>
      <c r="S7" s="9"/>
    </row>
    <row r="8" spans="1:20" ht="18.75" customHeight="1" thickTop="1" thickBot="1">
      <c r="B8" s="16" t="s">
        <v>3419</v>
      </c>
      <c r="C8" s="9" t="s">
        <v>1593</v>
      </c>
      <c r="D8" s="10"/>
      <c r="E8" s="27" t="s">
        <v>11</v>
      </c>
      <c r="F8" s="14"/>
      <c r="G8" s="444"/>
      <c r="H8" s="444"/>
      <c r="I8" s="444"/>
      <c r="J8" s="558"/>
      <c r="K8" s="558"/>
      <c r="L8" s="558"/>
      <c r="M8" s="558"/>
      <c r="N8" s="558"/>
      <c r="O8" s="558"/>
      <c r="P8" s="558"/>
      <c r="Q8" s="444"/>
      <c r="R8" s="444"/>
      <c r="S8" s="9" t="s">
        <v>87</v>
      </c>
      <c r="T8" s="7">
        <f>'Прайс-лист'!N2905</f>
        <v>1841.4014834885686</v>
      </c>
    </row>
    <row r="9" spans="1:20" ht="3.75" customHeight="1" thickTop="1" thickBot="1">
      <c r="B9" s="17"/>
      <c r="C9" s="9"/>
      <c r="D9" s="10"/>
      <c r="E9" s="15"/>
      <c r="F9" s="14"/>
      <c r="G9" s="444"/>
      <c r="H9" s="444"/>
      <c r="I9" s="444"/>
      <c r="J9" s="558"/>
      <c r="K9" s="558"/>
      <c r="L9" s="558"/>
      <c r="M9" s="558"/>
      <c r="N9" s="558"/>
      <c r="O9" s="558"/>
      <c r="P9" s="558"/>
      <c r="Q9" s="444"/>
      <c r="R9" s="444"/>
      <c r="S9" s="9"/>
    </row>
    <row r="10" spans="1:20" ht="18.75" customHeight="1" thickTop="1" thickBot="1">
      <c r="B10" s="16" t="s">
        <v>3420</v>
      </c>
      <c r="C10" s="9" t="s">
        <v>1592</v>
      </c>
      <c r="D10" s="10"/>
      <c r="E10" s="28" t="s">
        <v>386</v>
      </c>
      <c r="F10" s="12"/>
      <c r="G10" s="444"/>
      <c r="H10" s="444"/>
      <c r="I10" s="444"/>
      <c r="J10" s="558"/>
      <c r="K10" s="558"/>
      <c r="L10" s="558"/>
      <c r="M10" s="558"/>
      <c r="N10" s="558"/>
      <c r="O10" s="558"/>
      <c r="P10" s="558"/>
      <c r="Q10" s="444"/>
      <c r="R10" s="444"/>
      <c r="S10" s="9" t="s">
        <v>87</v>
      </c>
      <c r="T10" s="7">
        <f>'Прайс-лист'!N2906</f>
        <v>833.84218120237085</v>
      </c>
    </row>
    <row r="11" spans="1:20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58"/>
      <c r="K11" s="558"/>
      <c r="L11" s="558"/>
      <c r="M11" s="558"/>
      <c r="N11" s="558"/>
      <c r="O11" s="558"/>
      <c r="P11" s="558"/>
      <c r="Q11" s="444"/>
      <c r="R11" s="444"/>
      <c r="S11" s="9"/>
    </row>
    <row r="12" spans="1:20" ht="18.75" customHeight="1" thickTop="1" thickBot="1">
      <c r="B12" s="16" t="s">
        <v>3421</v>
      </c>
      <c r="C12" s="9" t="s">
        <v>1594</v>
      </c>
      <c r="D12" s="10"/>
      <c r="E12" s="242" t="s">
        <v>438</v>
      </c>
      <c r="F12" s="12"/>
      <c r="G12" s="444"/>
      <c r="H12" s="444"/>
      <c r="I12" s="444"/>
      <c r="J12" s="558"/>
      <c r="K12" s="558"/>
      <c r="L12" s="558"/>
      <c r="M12" s="558"/>
      <c r="N12" s="558"/>
      <c r="O12" s="558"/>
      <c r="P12" s="558"/>
      <c r="Q12" s="444"/>
      <c r="R12" s="444"/>
      <c r="S12" s="9" t="s">
        <v>87</v>
      </c>
      <c r="T12" s="7">
        <f>'Прайс-лист'!N2907</f>
        <v>0</v>
      </c>
    </row>
    <row r="13" spans="1:20" ht="3.75" customHeight="1" thickTop="1" thickBot="1">
      <c r="B13" s="17"/>
      <c r="C13" s="9"/>
      <c r="D13" s="10"/>
      <c r="E13" s="15"/>
      <c r="F13" s="14"/>
      <c r="G13" s="444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9"/>
    </row>
    <row r="14" spans="1:20" ht="18.75" customHeight="1" thickTop="1" thickBot="1">
      <c r="B14" s="16" t="s">
        <v>3422</v>
      </c>
      <c r="C14" s="9" t="s">
        <v>1595</v>
      </c>
      <c r="D14" s="10"/>
      <c r="E14" s="258" t="s">
        <v>1105</v>
      </c>
      <c r="F14" s="12"/>
      <c r="G14" s="444"/>
      <c r="H14" s="558"/>
      <c r="I14" s="558"/>
      <c r="J14" s="558"/>
      <c r="K14" s="558"/>
      <c r="L14" s="558"/>
      <c r="M14" s="558"/>
      <c r="N14" s="558"/>
      <c r="O14" s="558"/>
      <c r="P14" s="558"/>
      <c r="Q14" s="558"/>
      <c r="R14" s="558"/>
      <c r="S14" s="9" t="s">
        <v>87</v>
      </c>
      <c r="T14" s="7">
        <f>'Прайс-лист'!N2908</f>
        <v>0</v>
      </c>
    </row>
    <row r="15" spans="1:20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7.5" customHeight="1" thickBot="1"/>
    <row r="17" spans="2:20" ht="18.75" customHeight="1" thickTop="1" thickBot="1">
      <c r="B17" s="8" t="s">
        <v>3427</v>
      </c>
      <c r="C17" s="9" t="s">
        <v>3424</v>
      </c>
      <c r="D17" s="10"/>
      <c r="E17" s="11" t="s">
        <v>385</v>
      </c>
      <c r="F17" s="12"/>
      <c r="G17" s="444">
        <v>255</v>
      </c>
      <c r="H17" s="444">
        <v>186</v>
      </c>
      <c r="I17" s="444">
        <v>229</v>
      </c>
      <c r="J17" s="444">
        <v>60</v>
      </c>
      <c r="K17" s="444">
        <v>50</v>
      </c>
      <c r="L17" s="444">
        <v>5</v>
      </c>
      <c r="M17" s="444">
        <v>12</v>
      </c>
      <c r="N17" s="444">
        <v>15</v>
      </c>
      <c r="O17" s="444">
        <v>50</v>
      </c>
      <c r="P17" s="444">
        <v>30</v>
      </c>
      <c r="Q17" s="444">
        <v>11</v>
      </c>
      <c r="R17" s="444" t="s">
        <v>4094</v>
      </c>
      <c r="S17" s="9">
        <v>0.98899999999999999</v>
      </c>
      <c r="T17" s="7">
        <f>'Прайс-лист'!N2909</f>
        <v>594.11255410668923</v>
      </c>
    </row>
    <row r="18" spans="2:20" ht="3.75" customHeight="1" thickTop="1" thickBot="1">
      <c r="C18" s="9"/>
      <c r="D18" s="10"/>
      <c r="E18" s="13"/>
      <c r="F18" s="13"/>
      <c r="G18" s="444"/>
      <c r="H18" s="444"/>
      <c r="I18" s="444"/>
      <c r="J18" s="558"/>
      <c r="K18" s="558"/>
      <c r="L18" s="558"/>
      <c r="M18" s="558"/>
      <c r="N18" s="558"/>
      <c r="O18" s="558"/>
      <c r="P18" s="558"/>
      <c r="Q18" s="444"/>
      <c r="R18" s="444"/>
      <c r="S18" s="9"/>
      <c r="T18" s="7"/>
    </row>
    <row r="19" spans="2:20" ht="18.75" customHeight="1" thickTop="1" thickBot="1">
      <c r="B19" s="16" t="s">
        <v>3428</v>
      </c>
      <c r="C19" s="9" t="s">
        <v>1598</v>
      </c>
      <c r="D19" s="10"/>
      <c r="E19" s="27" t="s">
        <v>11</v>
      </c>
      <c r="F19" s="14"/>
      <c r="G19" s="444"/>
      <c r="H19" s="444"/>
      <c r="I19" s="444"/>
      <c r="J19" s="558"/>
      <c r="K19" s="558"/>
      <c r="L19" s="558"/>
      <c r="M19" s="558"/>
      <c r="N19" s="558"/>
      <c r="O19" s="558"/>
      <c r="P19" s="558"/>
      <c r="Q19" s="444"/>
      <c r="R19" s="444"/>
      <c r="S19" s="9" t="s">
        <v>87</v>
      </c>
      <c r="T19" s="7">
        <f>'Прайс-лист'!N2910</f>
        <v>1181.2764233700254</v>
      </c>
    </row>
    <row r="20" spans="2:20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558"/>
      <c r="K20" s="558"/>
      <c r="L20" s="558"/>
      <c r="M20" s="558"/>
      <c r="N20" s="558"/>
      <c r="O20" s="558"/>
      <c r="P20" s="558"/>
      <c r="Q20" s="444"/>
      <c r="R20" s="444"/>
      <c r="S20" s="9"/>
      <c r="T20" s="7"/>
    </row>
    <row r="21" spans="2:20" ht="18.75" customHeight="1" thickTop="1" thickBot="1">
      <c r="B21" s="16" t="s">
        <v>3429</v>
      </c>
      <c r="C21" s="9" t="s">
        <v>1599</v>
      </c>
      <c r="D21" s="10"/>
      <c r="E21" s="28" t="s">
        <v>386</v>
      </c>
      <c r="F21" s="12"/>
      <c r="G21" s="444"/>
      <c r="H21" s="444"/>
      <c r="I21" s="444"/>
      <c r="J21" s="558"/>
      <c r="K21" s="558"/>
      <c r="L21" s="558"/>
      <c r="M21" s="558"/>
      <c r="N21" s="558"/>
      <c r="O21" s="558"/>
      <c r="P21" s="558"/>
      <c r="Q21" s="444"/>
      <c r="R21" s="444"/>
      <c r="S21" s="9" t="s">
        <v>87</v>
      </c>
      <c r="T21" s="7">
        <f>'Прайс-лист'!N2911</f>
        <v>872.05994784081281</v>
      </c>
    </row>
    <row r="22" spans="2:20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558"/>
      <c r="K22" s="558"/>
      <c r="L22" s="558"/>
      <c r="M22" s="558"/>
      <c r="N22" s="558"/>
      <c r="O22" s="558"/>
      <c r="P22" s="558"/>
      <c r="Q22" s="444"/>
      <c r="R22" s="444"/>
      <c r="S22" s="9"/>
    </row>
    <row r="23" spans="2:20" ht="18.75" customHeight="1" thickTop="1" thickBot="1">
      <c r="B23" s="16" t="s">
        <v>3430</v>
      </c>
      <c r="C23" s="9" t="s">
        <v>1600</v>
      </c>
      <c r="D23" s="10"/>
      <c r="E23" s="242" t="s">
        <v>438</v>
      </c>
      <c r="F23" s="12"/>
      <c r="G23" s="444"/>
      <c r="H23" s="444"/>
      <c r="I23" s="444"/>
      <c r="J23" s="558"/>
      <c r="K23" s="558"/>
      <c r="L23" s="558"/>
      <c r="M23" s="558"/>
      <c r="N23" s="558"/>
      <c r="O23" s="558"/>
      <c r="P23" s="558"/>
      <c r="Q23" s="444"/>
      <c r="R23" s="444"/>
      <c r="S23" s="9" t="s">
        <v>87</v>
      </c>
      <c r="T23" s="7">
        <f>'Прайс-лист'!N2912</f>
        <v>0</v>
      </c>
    </row>
    <row r="24" spans="2:20" ht="3.75" customHeight="1" thickTop="1" thickBot="1">
      <c r="B24" s="17"/>
      <c r="C24" s="9"/>
      <c r="D24" s="10"/>
      <c r="E24" s="15"/>
      <c r="F24" s="14"/>
      <c r="G24" s="558"/>
      <c r="H24" s="558"/>
      <c r="I24" s="558"/>
      <c r="J24" s="558"/>
      <c r="K24" s="558"/>
      <c r="L24" s="558"/>
      <c r="M24" s="558"/>
      <c r="N24" s="558"/>
      <c r="O24" s="558"/>
      <c r="P24" s="558"/>
      <c r="Q24" s="558"/>
      <c r="R24" s="558"/>
      <c r="S24" s="9"/>
    </row>
    <row r="25" spans="2:20" ht="18.75" customHeight="1" thickTop="1" thickBot="1">
      <c r="B25" s="16" t="s">
        <v>3431</v>
      </c>
      <c r="C25" s="9" t="s">
        <v>1601</v>
      </c>
      <c r="D25" s="10"/>
      <c r="E25" s="258" t="s">
        <v>1105</v>
      </c>
      <c r="F25" s="12"/>
      <c r="G25" s="558"/>
      <c r="H25" s="558"/>
      <c r="I25" s="558"/>
      <c r="J25" s="558"/>
      <c r="K25" s="558"/>
      <c r="L25" s="558"/>
      <c r="M25" s="558"/>
      <c r="N25" s="558"/>
      <c r="O25" s="558"/>
      <c r="P25" s="558"/>
      <c r="Q25" s="558"/>
      <c r="R25" s="558"/>
      <c r="S25" s="9" t="s">
        <v>87</v>
      </c>
      <c r="T25" s="7">
        <f>'Прайс-лист'!N2913</f>
        <v>0</v>
      </c>
    </row>
    <row r="26" spans="2:20" ht="7.5" customHeight="1" thickTop="1"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</row>
    <row r="27" spans="2:20" ht="7.5" customHeight="1" thickBot="1"/>
    <row r="28" spans="2:20" ht="18.75" customHeight="1" thickTop="1" thickBot="1">
      <c r="B28" s="8" t="s">
        <v>3432</v>
      </c>
      <c r="C28" s="9" t="s">
        <v>3425</v>
      </c>
      <c r="D28" s="10"/>
      <c r="E28" s="11" t="s">
        <v>385</v>
      </c>
      <c r="F28" s="12"/>
      <c r="G28" s="444">
        <v>305</v>
      </c>
      <c r="H28" s="444">
        <v>236</v>
      </c>
      <c r="I28" s="444">
        <v>279</v>
      </c>
      <c r="J28" s="444">
        <v>60</v>
      </c>
      <c r="K28" s="444">
        <v>50</v>
      </c>
      <c r="L28" s="444">
        <v>5</v>
      </c>
      <c r="M28" s="444">
        <v>12</v>
      </c>
      <c r="N28" s="444">
        <v>15</v>
      </c>
      <c r="O28" s="444">
        <v>50</v>
      </c>
      <c r="P28" s="444">
        <v>30</v>
      </c>
      <c r="Q28" s="444">
        <v>11</v>
      </c>
      <c r="R28" s="444" t="s">
        <v>4153</v>
      </c>
      <c r="S28" s="390">
        <v>1.1819999999999999</v>
      </c>
      <c r="T28" s="7">
        <f>'Прайс-лист'!N2914</f>
        <v>639.27900558848421</v>
      </c>
    </row>
    <row r="29" spans="2:20" ht="3.75" customHeight="1" thickTop="1" thickBot="1">
      <c r="C29" s="9"/>
      <c r="D29" s="10"/>
      <c r="E29" s="13"/>
      <c r="F29" s="13"/>
      <c r="G29" s="444"/>
      <c r="H29" s="444"/>
      <c r="I29" s="444"/>
      <c r="J29" s="558"/>
      <c r="K29" s="558"/>
      <c r="L29" s="558"/>
      <c r="M29" s="558"/>
      <c r="N29" s="558"/>
      <c r="O29" s="558"/>
      <c r="P29" s="558"/>
      <c r="Q29" s="444"/>
      <c r="R29" s="444"/>
      <c r="S29" s="9"/>
      <c r="T29" s="7"/>
    </row>
    <row r="30" spans="2:20" ht="18.75" customHeight="1" thickTop="1" thickBot="1">
      <c r="B30" s="16" t="s">
        <v>3433</v>
      </c>
      <c r="C30" s="9" t="s">
        <v>1604</v>
      </c>
      <c r="D30" s="10"/>
      <c r="E30" s="27" t="s">
        <v>11</v>
      </c>
      <c r="F30" s="14"/>
      <c r="G30" s="444"/>
      <c r="H30" s="444"/>
      <c r="I30" s="444"/>
      <c r="J30" s="558"/>
      <c r="K30" s="558"/>
      <c r="L30" s="558"/>
      <c r="M30" s="558"/>
      <c r="N30" s="558"/>
      <c r="O30" s="558"/>
      <c r="P30" s="558"/>
      <c r="Q30" s="444"/>
      <c r="R30" s="444"/>
      <c r="S30" s="9" t="s">
        <v>87</v>
      </c>
      <c r="T30" s="7">
        <f>'Прайс-лист'!N2915</f>
        <v>1632.9409381879761</v>
      </c>
    </row>
    <row r="31" spans="2:20" ht="3.75" customHeight="1" thickTop="1" thickBot="1">
      <c r="B31" s="17"/>
      <c r="C31" s="9"/>
      <c r="D31" s="10"/>
      <c r="E31" s="15"/>
      <c r="F31" s="14"/>
      <c r="G31" s="444"/>
      <c r="H31" s="444"/>
      <c r="I31" s="444"/>
      <c r="J31" s="558"/>
      <c r="K31" s="558"/>
      <c r="L31" s="558"/>
      <c r="M31" s="558"/>
      <c r="N31" s="558"/>
      <c r="O31" s="558"/>
      <c r="P31" s="558"/>
      <c r="Q31" s="444"/>
      <c r="R31" s="444"/>
      <c r="S31" s="9"/>
      <c r="T31" s="7"/>
    </row>
    <row r="32" spans="2:20" ht="18.75" customHeight="1" thickTop="1" thickBot="1">
      <c r="B32" s="16" t="s">
        <v>3434</v>
      </c>
      <c r="C32" s="9" t="s">
        <v>1605</v>
      </c>
      <c r="D32" s="10"/>
      <c r="E32" s="28" t="s">
        <v>386</v>
      </c>
      <c r="F32" s="12"/>
      <c r="G32" s="444"/>
      <c r="H32" s="444"/>
      <c r="I32" s="444"/>
      <c r="J32" s="558"/>
      <c r="K32" s="558"/>
      <c r="L32" s="558"/>
      <c r="M32" s="558"/>
      <c r="N32" s="558"/>
      <c r="O32" s="558"/>
      <c r="P32" s="558"/>
      <c r="Q32" s="444"/>
      <c r="R32" s="444"/>
      <c r="S32" s="9" t="s">
        <v>87</v>
      </c>
      <c r="T32" s="7">
        <f>'Прайс-лист'!N2916</f>
        <v>910.27771447925488</v>
      </c>
    </row>
    <row r="33" spans="2:20" ht="3.75" customHeight="1" thickTop="1" thickBot="1">
      <c r="B33" s="17"/>
      <c r="C33" s="9"/>
      <c r="D33" s="10"/>
      <c r="E33" s="15"/>
      <c r="F33" s="14"/>
      <c r="G33" s="444"/>
      <c r="H33" s="444"/>
      <c r="I33" s="444"/>
      <c r="J33" s="558"/>
      <c r="K33" s="558"/>
      <c r="L33" s="558"/>
      <c r="M33" s="558"/>
      <c r="N33" s="558"/>
      <c r="O33" s="558"/>
      <c r="P33" s="558"/>
      <c r="Q33" s="444"/>
      <c r="R33" s="444"/>
      <c r="S33" s="9"/>
    </row>
    <row r="34" spans="2:20" ht="18.75" customHeight="1" thickTop="1" thickBot="1">
      <c r="B34" s="16" t="s">
        <v>3435</v>
      </c>
      <c r="C34" s="9" t="s">
        <v>1606</v>
      </c>
      <c r="D34" s="10"/>
      <c r="E34" s="242" t="s">
        <v>438</v>
      </c>
      <c r="F34" s="12"/>
      <c r="G34" s="444"/>
      <c r="H34" s="444"/>
      <c r="I34" s="444"/>
      <c r="J34" s="558"/>
      <c r="K34" s="558"/>
      <c r="L34" s="558"/>
      <c r="M34" s="558"/>
      <c r="N34" s="558"/>
      <c r="O34" s="558"/>
      <c r="P34" s="558"/>
      <c r="Q34" s="444"/>
      <c r="R34" s="444"/>
      <c r="S34" s="9" t="s">
        <v>87</v>
      </c>
      <c r="T34" s="7">
        <f>'Прайс-лист'!N2917</f>
        <v>0</v>
      </c>
    </row>
    <row r="35" spans="2:20" ht="3.75" customHeight="1" thickTop="1" thickBot="1">
      <c r="B35" s="17"/>
      <c r="C35" s="9"/>
      <c r="D35" s="10"/>
      <c r="E35" s="15"/>
      <c r="F35" s="14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9"/>
    </row>
    <row r="36" spans="2:20" ht="18.75" customHeight="1" thickTop="1" thickBot="1">
      <c r="B36" s="16" t="s">
        <v>3436</v>
      </c>
      <c r="C36" s="9" t="s">
        <v>1607</v>
      </c>
      <c r="D36" s="10"/>
      <c r="E36" s="258" t="s">
        <v>1105</v>
      </c>
      <c r="F36" s="12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9" t="s">
        <v>87</v>
      </c>
      <c r="T36" s="7">
        <f>'Прайс-лист'!N2918</f>
        <v>0</v>
      </c>
    </row>
    <row r="37" spans="2:20" ht="7.5" customHeight="1" thickTop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ht="7.5" customHeight="1" thickBot="1"/>
    <row r="39" spans="2:20" ht="18.75" customHeight="1" thickTop="1" thickBot="1">
      <c r="B39" s="8" t="s">
        <v>3437</v>
      </c>
      <c r="C39" s="9" t="s">
        <v>3426</v>
      </c>
      <c r="D39" s="10"/>
      <c r="E39" s="11" t="s">
        <v>385</v>
      </c>
      <c r="F39" s="12"/>
      <c r="G39" s="444">
        <v>400</v>
      </c>
      <c r="H39" s="444">
        <v>331</v>
      </c>
      <c r="I39" s="444">
        <v>374</v>
      </c>
      <c r="J39" s="444">
        <v>60</v>
      </c>
      <c r="K39" s="444">
        <v>50</v>
      </c>
      <c r="L39" s="444">
        <v>5</v>
      </c>
      <c r="M39" s="444">
        <v>12</v>
      </c>
      <c r="N39" s="444">
        <v>15</v>
      </c>
      <c r="O39" s="444">
        <v>50</v>
      </c>
      <c r="P39" s="444">
        <v>30</v>
      </c>
      <c r="Q39" s="444">
        <v>11</v>
      </c>
      <c r="R39" s="444" t="s">
        <v>4154</v>
      </c>
      <c r="S39" s="9">
        <v>1.5249999999999999</v>
      </c>
      <c r="T39" s="7">
        <f>'Прайс-лист'!N2919</f>
        <v>802.57309940728203</v>
      </c>
    </row>
    <row r="40" spans="2:20" ht="3.75" customHeight="1" thickTop="1" thickBot="1">
      <c r="C40" s="9"/>
      <c r="D40" s="10"/>
      <c r="E40" s="13"/>
      <c r="F40" s="13"/>
      <c r="G40" s="444"/>
      <c r="H40" s="444"/>
      <c r="I40" s="444"/>
      <c r="J40" s="558"/>
      <c r="K40" s="558"/>
      <c r="L40" s="558"/>
      <c r="M40" s="558"/>
      <c r="N40" s="558"/>
      <c r="O40" s="558"/>
      <c r="P40" s="558"/>
      <c r="Q40" s="444"/>
      <c r="R40" s="444"/>
      <c r="S40" s="9"/>
      <c r="T40" s="7"/>
    </row>
    <row r="41" spans="2:20" ht="18.75" customHeight="1" thickTop="1" thickBot="1">
      <c r="B41" s="16" t="s">
        <v>3438</v>
      </c>
      <c r="C41" s="9" t="s">
        <v>1610</v>
      </c>
      <c r="D41" s="10"/>
      <c r="E41" s="27" t="s">
        <v>11</v>
      </c>
      <c r="F41" s="14"/>
      <c r="G41" s="444"/>
      <c r="H41" s="444"/>
      <c r="I41" s="444"/>
      <c r="J41" s="558"/>
      <c r="K41" s="558"/>
      <c r="L41" s="558"/>
      <c r="M41" s="558"/>
      <c r="N41" s="558"/>
      <c r="O41" s="558"/>
      <c r="P41" s="558"/>
      <c r="Q41" s="444"/>
      <c r="R41" s="444"/>
      <c r="S41" s="9" t="s">
        <v>87</v>
      </c>
      <c r="T41" s="7">
        <f>'Прайс-лист'!N2920</f>
        <v>976.29022049110927</v>
      </c>
    </row>
    <row r="42" spans="2:20" ht="3.75" customHeight="1" thickTop="1" thickBot="1">
      <c r="B42" s="17"/>
      <c r="C42" s="9"/>
      <c r="D42" s="10"/>
      <c r="E42" s="15"/>
      <c r="F42" s="14"/>
      <c r="G42" s="444"/>
      <c r="H42" s="444"/>
      <c r="I42" s="444"/>
      <c r="J42" s="558"/>
      <c r="K42" s="558"/>
      <c r="L42" s="558"/>
      <c r="M42" s="558"/>
      <c r="N42" s="558"/>
      <c r="O42" s="558"/>
      <c r="P42" s="558"/>
      <c r="Q42" s="444"/>
      <c r="R42" s="444"/>
      <c r="S42" s="9"/>
      <c r="T42" s="7"/>
    </row>
    <row r="43" spans="2:20" ht="18.75" customHeight="1" thickTop="1" thickBot="1">
      <c r="B43" s="16" t="s">
        <v>3439</v>
      </c>
      <c r="C43" s="9" t="s">
        <v>1611</v>
      </c>
      <c r="D43" s="10"/>
      <c r="E43" s="28" t="s">
        <v>386</v>
      </c>
      <c r="F43" s="12"/>
      <c r="G43" s="444"/>
      <c r="H43" s="444"/>
      <c r="I43" s="444"/>
      <c r="J43" s="558"/>
      <c r="K43" s="558"/>
      <c r="L43" s="558"/>
      <c r="M43" s="558"/>
      <c r="N43" s="558"/>
      <c r="O43" s="558"/>
      <c r="P43" s="558"/>
      <c r="Q43" s="444"/>
      <c r="R43" s="444"/>
      <c r="S43" s="9" t="s">
        <v>87</v>
      </c>
      <c r="T43" s="7">
        <f>'Прайс-лист'!N2921</f>
        <v>2122.8232196443691</v>
      </c>
    </row>
    <row r="44" spans="2:20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558"/>
      <c r="K44" s="558"/>
      <c r="L44" s="558"/>
      <c r="M44" s="558"/>
      <c r="N44" s="558"/>
      <c r="O44" s="558"/>
      <c r="P44" s="558"/>
      <c r="Q44" s="444"/>
      <c r="R44" s="444"/>
      <c r="S44" s="9"/>
    </row>
    <row r="45" spans="2:20" ht="18.75" customHeight="1" thickTop="1" thickBot="1">
      <c r="B45" s="16" t="s">
        <v>3440</v>
      </c>
      <c r="C45" s="9" t="s">
        <v>1612</v>
      </c>
      <c r="D45" s="10"/>
      <c r="E45" s="242" t="s">
        <v>438</v>
      </c>
      <c r="F45" s="12"/>
      <c r="G45" s="444"/>
      <c r="H45" s="444"/>
      <c r="I45" s="444"/>
      <c r="J45" s="558"/>
      <c r="K45" s="558"/>
      <c r="L45" s="558"/>
      <c r="M45" s="558"/>
      <c r="N45" s="558"/>
      <c r="O45" s="558"/>
      <c r="P45" s="558"/>
      <c r="Q45" s="444"/>
      <c r="R45" s="444"/>
      <c r="S45" s="9" t="s">
        <v>87</v>
      </c>
      <c r="T45" s="7">
        <f>'Прайс-лист'!N2922</f>
        <v>0</v>
      </c>
    </row>
    <row r="46" spans="2:20" ht="3.75" customHeight="1" thickTop="1" thickBot="1">
      <c r="B46" s="17"/>
      <c r="C46" s="9"/>
      <c r="D46" s="10"/>
      <c r="E46" s="15"/>
      <c r="F46" s="14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9"/>
    </row>
    <row r="47" spans="2:20" ht="18.75" customHeight="1" thickTop="1" thickBot="1">
      <c r="B47" s="16" t="s">
        <v>3441</v>
      </c>
      <c r="C47" s="9" t="s">
        <v>1613</v>
      </c>
      <c r="D47" s="10"/>
      <c r="E47" s="258" t="s">
        <v>1105</v>
      </c>
      <c r="F47" s="12"/>
      <c r="G47" s="558"/>
      <c r="H47" s="558"/>
      <c r="I47" s="558"/>
      <c r="J47" s="558"/>
      <c r="K47" s="558"/>
      <c r="L47" s="558"/>
      <c r="M47" s="558"/>
      <c r="N47" s="558"/>
      <c r="O47" s="558"/>
      <c r="P47" s="558"/>
      <c r="Q47" s="558"/>
      <c r="R47" s="558"/>
      <c r="S47" s="9" t="s">
        <v>87</v>
      </c>
      <c r="T47" s="7">
        <f>'Прайс-лист'!N2923</f>
        <v>0</v>
      </c>
    </row>
    <row r="48" spans="2:20" ht="7.5" customHeight="1" thickTop="1"/>
    <row r="49" spans="2:20" ht="37.5" customHeight="1">
      <c r="B49" s="500" t="s">
        <v>18</v>
      </c>
      <c r="C49" s="501"/>
      <c r="D49" s="501"/>
      <c r="E49" s="501"/>
      <c r="F49" s="501"/>
      <c r="G49" s="502"/>
    </row>
    <row r="50" spans="2:20" ht="7.5" customHeight="1">
      <c r="B50" s="29"/>
      <c r="C50" s="29"/>
      <c r="D50" s="29"/>
      <c r="E50" s="29"/>
      <c r="F50" s="29"/>
      <c r="G50" s="29"/>
      <c r="H50" s="29"/>
      <c r="I50" s="29"/>
      <c r="J50" s="388"/>
      <c r="K50" s="388"/>
      <c r="L50" s="388"/>
      <c r="M50" s="388"/>
      <c r="N50" s="388"/>
      <c r="O50" s="388"/>
      <c r="P50" s="388"/>
      <c r="Q50" s="29"/>
      <c r="R50" s="29"/>
      <c r="S50" s="29"/>
      <c r="T50" s="29"/>
    </row>
    <row r="51" spans="2:20" ht="18.75" customHeight="1">
      <c r="B51" s="437"/>
      <c r="C51" s="437"/>
      <c r="D51" s="437"/>
      <c r="E51" s="437"/>
      <c r="F51" s="437"/>
      <c r="G51" s="437"/>
      <c r="H51" s="437"/>
      <c r="I51" s="437"/>
      <c r="J51" s="437"/>
      <c r="K51" s="437"/>
      <c r="L51" s="437"/>
      <c r="M51" s="437"/>
      <c r="N51" s="437"/>
      <c r="O51" s="437"/>
      <c r="P51" s="437"/>
      <c r="Q51" s="437"/>
      <c r="R51" s="437"/>
      <c r="S51" s="437"/>
      <c r="T51" s="437"/>
    </row>
    <row r="52" spans="2:20" ht="18.75" customHeight="1"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</row>
    <row r="53" spans="2:20" ht="18.75" customHeight="1" thickBot="1"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437"/>
      <c r="P53" s="437"/>
      <c r="Q53" s="437"/>
      <c r="R53" s="437"/>
      <c r="S53" s="437"/>
      <c r="T53" s="437"/>
    </row>
    <row r="54" spans="2:20" ht="18.75" customHeight="1" thickTop="1" thickBot="1">
      <c r="E54" s="11" t="s">
        <v>385</v>
      </c>
      <c r="F54" s="436" t="s">
        <v>38</v>
      </c>
      <c r="G54" s="437"/>
      <c r="H54" s="437"/>
    </row>
    <row r="55" spans="2:20" ht="18.75" customHeight="1" thickTop="1" thickBot="1">
      <c r="E55" s="27" t="s">
        <v>11</v>
      </c>
      <c r="F55" s="436" t="s">
        <v>39</v>
      </c>
      <c r="G55" s="437"/>
      <c r="H55" s="437"/>
    </row>
    <row r="56" spans="2:20" ht="18.75" customHeight="1" thickTop="1" thickBot="1">
      <c r="E56" s="28" t="s">
        <v>386</v>
      </c>
      <c r="F56" s="436" t="s">
        <v>40</v>
      </c>
      <c r="G56" s="437"/>
      <c r="H56" s="437"/>
    </row>
    <row r="57" spans="2:20" ht="18.75" customHeight="1" thickTop="1" thickBot="1">
      <c r="E57" s="242" t="s">
        <v>438</v>
      </c>
      <c r="F57" s="436" t="s">
        <v>2581</v>
      </c>
      <c r="G57" s="437"/>
      <c r="H57" s="437"/>
    </row>
    <row r="58" spans="2:20" ht="18.75" customHeight="1" thickTop="1" thickBot="1">
      <c r="E58" s="258" t="s">
        <v>1105</v>
      </c>
      <c r="F58" s="436" t="s">
        <v>94</v>
      </c>
      <c r="G58" s="437"/>
      <c r="H58" s="437"/>
    </row>
    <row r="59" spans="2:20" ht="18.75" customHeight="1" thickTop="1"/>
    <row r="60" spans="2:20" ht="18.75" customHeight="1"/>
    <row r="61" spans="2:20" ht="18.75" customHeight="1"/>
    <row r="62" spans="2:20" ht="18.75" customHeight="1"/>
    <row r="63" spans="2:20" ht="18.75" customHeight="1"/>
    <row r="64" spans="2:20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58">
    <mergeCell ref="I17:I25"/>
    <mergeCell ref="H17:H25"/>
    <mergeCell ref="G17:G25"/>
    <mergeCell ref="K17:K25"/>
    <mergeCell ref="B2:T2"/>
    <mergeCell ref="G6:G14"/>
    <mergeCell ref="H6:H14"/>
    <mergeCell ref="I6:I14"/>
    <mergeCell ref="Q6:Q14"/>
    <mergeCell ref="J6:J14"/>
    <mergeCell ref="K6:K14"/>
    <mergeCell ref="L6:L14"/>
    <mergeCell ref="M6:M14"/>
    <mergeCell ref="N6:N14"/>
    <mergeCell ref="O6:O14"/>
    <mergeCell ref="P6:P14"/>
    <mergeCell ref="N39:N47"/>
    <mergeCell ref="O39:O47"/>
    <mergeCell ref="P39:P47"/>
    <mergeCell ref="Q39:Q47"/>
    <mergeCell ref="J17:J25"/>
    <mergeCell ref="P17:P25"/>
    <mergeCell ref="M39:M47"/>
    <mergeCell ref="B49:G49"/>
    <mergeCell ref="F57:H57"/>
    <mergeCell ref="F58:H58"/>
    <mergeCell ref="B51:T51"/>
    <mergeCell ref="B52:T52"/>
    <mergeCell ref="B53:T53"/>
    <mergeCell ref="F54:H54"/>
    <mergeCell ref="F55:H55"/>
    <mergeCell ref="F56:H56"/>
    <mergeCell ref="G39:G47"/>
    <mergeCell ref="H39:H47"/>
    <mergeCell ref="I39:I47"/>
    <mergeCell ref="J39:J47"/>
    <mergeCell ref="K39:K47"/>
    <mergeCell ref="G28:G36"/>
    <mergeCell ref="H28:H36"/>
    <mergeCell ref="I28:I36"/>
    <mergeCell ref="J28:J36"/>
    <mergeCell ref="K28:K36"/>
    <mergeCell ref="R39:R47"/>
    <mergeCell ref="L39:L47"/>
    <mergeCell ref="Q17:Q25"/>
    <mergeCell ref="R6:R14"/>
    <mergeCell ref="R17:R25"/>
    <mergeCell ref="L28:L36"/>
    <mergeCell ref="M28:M36"/>
    <mergeCell ref="N28:N36"/>
    <mergeCell ref="O28:O36"/>
    <mergeCell ref="P28:P36"/>
    <mergeCell ref="Q28:Q36"/>
    <mergeCell ref="R28:R36"/>
    <mergeCell ref="L17:L25"/>
    <mergeCell ref="M17:M25"/>
    <mergeCell ref="N17:N25"/>
    <mergeCell ref="O17:O25"/>
  </mergeCells>
  <hyperlinks>
    <hyperlink ref="A4" location="'Прайс-лист'!R2913C2" display="ПРАЙС" xr:uid="{00000000-0004-0000-B300-000000000000}"/>
    <hyperlink ref="A3" location="А!R12C4" display="АКСЕСУАРИ" xr:uid="{00000000-0004-0000-B3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tabColor theme="5" tint="0.39997558519241921"/>
  </sheetPr>
  <dimension ref="A1:O30"/>
  <sheetViews>
    <sheetView zoomScale="85" zoomScaleNormal="85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2" width="10" style="387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97" t="s">
        <v>3545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3592</v>
      </c>
      <c r="M4" s="5" t="s">
        <v>3665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3442</v>
      </c>
      <c r="C6" s="9" t="s">
        <v>3444</v>
      </c>
      <c r="D6" s="10"/>
      <c r="E6" s="11" t="s">
        <v>385</v>
      </c>
      <c r="F6" s="12"/>
      <c r="G6" s="444">
        <v>41</v>
      </c>
      <c r="H6" s="444">
        <v>1400</v>
      </c>
      <c r="I6" s="444">
        <v>17</v>
      </c>
      <c r="J6" s="444">
        <v>45</v>
      </c>
      <c r="K6" s="444">
        <v>30</v>
      </c>
      <c r="L6" s="444">
        <v>30</v>
      </c>
      <c r="M6" s="444">
        <v>2</v>
      </c>
      <c r="N6" s="9">
        <v>1.607</v>
      </c>
      <c r="O6" s="7">
        <f>'Прайс-лист'!N2934</f>
        <v>655.48594439999999</v>
      </c>
    </row>
    <row r="7" spans="1:15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558"/>
      <c r="L7" s="558"/>
      <c r="M7" s="444"/>
      <c r="N7" s="9"/>
    </row>
    <row r="8" spans="1:15" ht="18.75" customHeight="1" thickTop="1" thickBot="1">
      <c r="B8" s="16" t="s">
        <v>3443</v>
      </c>
      <c r="C8" s="9" t="s">
        <v>1615</v>
      </c>
      <c r="D8" s="10"/>
      <c r="E8" s="28" t="s">
        <v>386</v>
      </c>
      <c r="F8" s="12"/>
      <c r="G8" s="444"/>
      <c r="H8" s="444"/>
      <c r="I8" s="444"/>
      <c r="J8" s="444"/>
      <c r="K8" s="558"/>
      <c r="L8" s="558"/>
      <c r="M8" s="444"/>
      <c r="N8" s="9" t="s">
        <v>87</v>
      </c>
      <c r="O8" s="7">
        <f>'Прайс-лист'!N2935</f>
        <v>1113.4028858399997</v>
      </c>
    </row>
    <row r="9" spans="1:15" ht="7.5" customHeight="1" thickTop="1"/>
    <row r="10" spans="1:15" ht="37.5" customHeight="1">
      <c r="B10" s="500" t="s">
        <v>18</v>
      </c>
      <c r="C10" s="501"/>
      <c r="D10" s="501"/>
      <c r="E10" s="501"/>
      <c r="F10" s="501"/>
      <c r="G10" s="502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386"/>
      <c r="L11" s="386"/>
      <c r="M11" s="29"/>
      <c r="N11" s="29"/>
      <c r="O11" s="29"/>
    </row>
    <row r="12" spans="1:15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</row>
    <row r="13" spans="1:15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</row>
    <row r="14" spans="1:15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</row>
    <row r="15" spans="1:15" ht="18.75" customHeight="1" thickTop="1" thickBot="1">
      <c r="E15" s="11" t="s">
        <v>385</v>
      </c>
      <c r="F15" s="436" t="s">
        <v>38</v>
      </c>
      <c r="G15" s="437"/>
      <c r="H15" s="437"/>
    </row>
    <row r="16" spans="1:15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sheetProtection algorithmName="SHA-512" hashValue="QMLj93DJ4OYwj9/Wq1dfunhnjy4GfQkVqadBYuLGDXj16hS0+kv2DazNSxDCtkYU5zFS9gNnWvFj/q7gf82Oug==" saltValue="F9wCLovfVpatvXhd/Cvf7A==" spinCount="100000" sheet="1" objects="1" scenarios="1"/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2934C2" display="ПРАЙС" xr:uid="{00000000-0004-0000-B400-000000000000}"/>
    <hyperlink ref="A3" location="А!R15C2" display="АКСЕСУАРИ" xr:uid="{00000000-0004-0000-B4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7" t="s">
        <v>3546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3446</v>
      </c>
      <c r="C6" s="9" t="s">
        <v>3445</v>
      </c>
      <c r="D6" s="10"/>
      <c r="E6" s="11" t="s">
        <v>385</v>
      </c>
      <c r="F6" s="12"/>
      <c r="G6" s="444">
        <v>57</v>
      </c>
      <c r="H6" s="444">
        <v>57</v>
      </c>
      <c r="I6" s="444">
        <v>250</v>
      </c>
      <c r="J6" s="444">
        <v>10</v>
      </c>
      <c r="K6" s="444">
        <v>90</v>
      </c>
      <c r="L6" s="9">
        <v>0.32300000000000001</v>
      </c>
      <c r="M6" s="7">
        <f>'Прайс-лист'!N2946</f>
        <v>233.26682903999998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3447</v>
      </c>
      <c r="C8" s="9" t="s">
        <v>1617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'Прайс-лист'!N2947</f>
        <v>334.92660944961898</v>
      </c>
    </row>
    <row r="9" spans="1:13" ht="7.5" customHeight="1" thickTop="1"/>
    <row r="10" spans="1:13" ht="37.5" customHeight="1">
      <c r="B10" s="500" t="s">
        <v>18</v>
      </c>
      <c r="C10" s="501"/>
      <c r="D10" s="501"/>
      <c r="E10" s="501"/>
      <c r="F10" s="501"/>
      <c r="G10" s="502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11" t="s">
        <v>385</v>
      </c>
      <c r="F15" s="436" t="s">
        <v>38</v>
      </c>
      <c r="G15" s="437"/>
      <c r="H15" s="437"/>
    </row>
    <row r="16" spans="1:13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46C2" display="ПРАЙС" xr:uid="{00000000-0004-0000-B500-000000000000}"/>
    <hyperlink ref="A3" location="А!R15C3" display="АКСЕСУАРИ" xr:uid="{00000000-0004-0000-B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5" t="s">
        <v>3547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3449</v>
      </c>
      <c r="C6" s="9" t="s">
        <v>3450</v>
      </c>
      <c r="D6" s="10"/>
      <c r="E6" s="11" t="s">
        <v>385</v>
      </c>
      <c r="F6" s="12"/>
      <c r="G6" s="444">
        <v>100</v>
      </c>
      <c r="H6" s="444">
        <v>100</v>
      </c>
      <c r="I6" s="444">
        <v>26</v>
      </c>
      <c r="J6" s="444" t="s">
        <v>17</v>
      </c>
      <c r="K6" s="444" t="s">
        <v>67</v>
      </c>
      <c r="L6" s="9" t="s">
        <v>87</v>
      </c>
      <c r="M6" s="7">
        <f>'Прайс-лист'!N2958</f>
        <v>0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3448</v>
      </c>
      <c r="C8" s="9" t="s">
        <v>1620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'Прайс-лист'!N2959</f>
        <v>0</v>
      </c>
    </row>
    <row r="9" spans="1:13" ht="7.5" customHeight="1" thickTop="1"/>
    <row r="10" spans="1:13" ht="37.5" customHeight="1">
      <c r="B10" s="478" t="s">
        <v>18</v>
      </c>
      <c r="C10" s="479"/>
      <c r="D10" s="479"/>
      <c r="E10" s="479"/>
      <c r="F10" s="479"/>
      <c r="G10" s="480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</row>
    <row r="14" spans="1:13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E15" s="11" t="s">
        <v>385</v>
      </c>
      <c r="F15" s="436" t="s">
        <v>38</v>
      </c>
      <c r="G15" s="437"/>
      <c r="H15" s="437"/>
    </row>
    <row r="16" spans="1:13" ht="18.75" customHeight="1" thickTop="1" thickBot="1">
      <c r="E16" s="28" t="s">
        <v>386</v>
      </c>
      <c r="F16" s="436" t="s">
        <v>40</v>
      </c>
      <c r="G16" s="437"/>
      <c r="H16" s="437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58C2" display="ПРАЙС" xr:uid="{00000000-0004-0000-B600-000000000000}"/>
    <hyperlink ref="A3" location="А!R15C4" display="АКСЕСУАРИ" xr:uid="{00000000-0004-0000-B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tabColor theme="5" tint="0.39997558519241921"/>
  </sheetPr>
  <dimension ref="A1:M3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6.5703125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5" t="s">
        <v>3548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3563</v>
      </c>
      <c r="J4" s="5" t="s">
        <v>355</v>
      </c>
      <c r="K4" s="5"/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3451</v>
      </c>
      <c r="C6" s="9" t="s">
        <v>3455</v>
      </c>
      <c r="D6" s="10"/>
      <c r="E6" s="11" t="s">
        <v>385</v>
      </c>
      <c r="F6" s="12"/>
      <c r="G6" s="444">
        <v>300</v>
      </c>
      <c r="H6" s="444">
        <v>20</v>
      </c>
      <c r="I6" s="444">
        <v>40</v>
      </c>
      <c r="J6" s="444">
        <v>11</v>
      </c>
      <c r="K6" s="444"/>
      <c r="L6" s="9" t="s">
        <v>87</v>
      </c>
      <c r="M6" s="7">
        <f>'Прайс-лист'!N2970</f>
        <v>0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3452</v>
      </c>
      <c r="C8" s="9" t="s">
        <v>1623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'Прайс-лист'!N2971</f>
        <v>0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3453</v>
      </c>
      <c r="C11" s="9" t="s">
        <v>3456</v>
      </c>
      <c r="D11" s="10"/>
      <c r="E11" s="11" t="s">
        <v>385</v>
      </c>
      <c r="F11" s="12"/>
      <c r="G11" s="444">
        <v>400</v>
      </c>
      <c r="H11" s="444">
        <v>20</v>
      </c>
      <c r="I11" s="444">
        <v>40</v>
      </c>
      <c r="J11" s="444">
        <v>11</v>
      </c>
      <c r="K11" s="444"/>
      <c r="L11" s="9">
        <v>0.92600000000000005</v>
      </c>
      <c r="M11" s="7">
        <f>'Прайс-лист'!N2972</f>
        <v>0</v>
      </c>
    </row>
    <row r="12" spans="1:13" ht="3.75" customHeight="1" thickTop="1" thickBot="1">
      <c r="B12" s="17"/>
      <c r="C12" s="9"/>
      <c r="D12" s="10"/>
      <c r="E12" s="15"/>
      <c r="F12" s="14"/>
      <c r="G12" s="444"/>
      <c r="H12" s="444"/>
      <c r="I12" s="444"/>
      <c r="J12" s="444"/>
      <c r="K12" s="444"/>
      <c r="L12" s="9"/>
      <c r="M12" s="7"/>
    </row>
    <row r="13" spans="1:13" ht="18.75" customHeight="1" thickTop="1" thickBot="1">
      <c r="B13" s="16" t="s">
        <v>3454</v>
      </c>
      <c r="C13" s="9" t="s">
        <v>1625</v>
      </c>
      <c r="D13" s="10"/>
      <c r="E13" s="28" t="s">
        <v>386</v>
      </c>
      <c r="F13" s="12"/>
      <c r="G13" s="444"/>
      <c r="H13" s="444"/>
      <c r="I13" s="444"/>
      <c r="J13" s="444"/>
      <c r="K13" s="444"/>
      <c r="L13" s="9" t="s">
        <v>87</v>
      </c>
      <c r="M13" s="7">
        <f>'Прайс-лист'!N2973</f>
        <v>0</v>
      </c>
    </row>
    <row r="14" spans="1:13" ht="7.5" customHeight="1" thickTop="1"/>
    <row r="15" spans="1:13" ht="37.5" customHeight="1">
      <c r="B15" s="478" t="s">
        <v>18</v>
      </c>
      <c r="C15" s="479"/>
      <c r="D15" s="479"/>
      <c r="E15" s="479"/>
      <c r="F15" s="479"/>
      <c r="G15" s="480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</row>
    <row r="18" spans="2:13" ht="18.75" customHeigh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</row>
    <row r="19" spans="2:13" ht="18.75" customHeight="1" thickBot="1"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2:13" ht="18.75" customHeight="1" thickTop="1" thickBot="1">
      <c r="E20" s="11" t="s">
        <v>385</v>
      </c>
      <c r="F20" s="436" t="s">
        <v>38</v>
      </c>
      <c r="G20" s="437"/>
      <c r="H20" s="437"/>
    </row>
    <row r="21" spans="2:13" ht="18.75" customHeight="1" thickTop="1" thickBot="1">
      <c r="E21" s="28" t="s">
        <v>386</v>
      </c>
      <c r="F21" s="436" t="s">
        <v>40</v>
      </c>
      <c r="G21" s="437"/>
      <c r="H21" s="437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  <mergeCell ref="B17:M17"/>
    <mergeCell ref="B18:M18"/>
    <mergeCell ref="B19:M19"/>
    <mergeCell ref="F20:H20"/>
    <mergeCell ref="F21:H21"/>
  </mergeCells>
  <hyperlinks>
    <hyperlink ref="A4" location="'Прайс-лист'!R2971C2" display="ПРАЙС" xr:uid="{00000000-0004-0000-B700-000000000000}"/>
    <hyperlink ref="A3" location="А!R18C2" display="АКСЕСУАРИ" xr:uid="{00000000-0004-0000-B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tabColor theme="5" tint="0.39997558519241921"/>
  </sheetPr>
  <dimension ref="A1:M35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7" t="s">
        <v>3549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3457</v>
      </c>
      <c r="C6" s="9" t="s">
        <v>3461</v>
      </c>
      <c r="D6" s="10"/>
      <c r="E6" s="11" t="s">
        <v>385</v>
      </c>
      <c r="F6" s="12"/>
      <c r="G6" s="444">
        <v>100</v>
      </c>
      <c r="H6" s="444">
        <v>100</v>
      </c>
      <c r="I6" s="444">
        <v>26</v>
      </c>
      <c r="J6" s="444" t="s">
        <v>17</v>
      </c>
      <c r="K6" s="444" t="s">
        <v>67</v>
      </c>
      <c r="L6" s="9">
        <v>0.76800000000000002</v>
      </c>
      <c r="M6" s="7">
        <f>'Прайс-лист'!N2984</f>
        <v>499.184573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3458</v>
      </c>
      <c r="C8" s="9" t="s">
        <v>1631</v>
      </c>
      <c r="D8" s="10"/>
      <c r="E8" s="28" t="s">
        <v>386</v>
      </c>
      <c r="F8" s="12"/>
      <c r="G8" s="444"/>
      <c r="H8" s="444"/>
      <c r="I8" s="444"/>
      <c r="J8" s="444"/>
      <c r="K8" s="444"/>
      <c r="L8" s="9" t="s">
        <v>87</v>
      </c>
      <c r="M8" s="7">
        <f>'Прайс-лист'!N2985</f>
        <v>681.66278369999998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3459</v>
      </c>
      <c r="C11" s="9" t="s">
        <v>3462</v>
      </c>
      <c r="D11" s="10"/>
      <c r="E11" s="11" t="s">
        <v>385</v>
      </c>
      <c r="F11" s="12"/>
      <c r="G11" s="444">
        <v>100</v>
      </c>
      <c r="H11" s="444">
        <v>150</v>
      </c>
      <c r="I11" s="444">
        <v>26</v>
      </c>
      <c r="J11" s="444" t="s">
        <v>17</v>
      </c>
      <c r="K11" s="444" t="s">
        <v>67</v>
      </c>
      <c r="L11" s="9" t="s">
        <v>87</v>
      </c>
      <c r="M11" s="7">
        <f>'Прайс-лист'!N2986</f>
        <v>564.59740479999994</v>
      </c>
    </row>
    <row r="12" spans="1:13" ht="3.75" customHeight="1" thickTop="1" thickBot="1">
      <c r="B12" s="17"/>
      <c r="C12" s="9"/>
      <c r="D12" s="10"/>
      <c r="E12" s="15"/>
      <c r="F12" s="14"/>
      <c r="G12" s="444"/>
      <c r="H12" s="444"/>
      <c r="I12" s="444"/>
      <c r="J12" s="444"/>
      <c r="K12" s="444"/>
      <c r="L12" s="9"/>
      <c r="M12" s="7"/>
    </row>
    <row r="13" spans="1:13" ht="18.75" customHeight="1" thickTop="1" thickBot="1">
      <c r="B13" s="16" t="s">
        <v>3460</v>
      </c>
      <c r="C13" s="9" t="s">
        <v>1630</v>
      </c>
      <c r="D13" s="10"/>
      <c r="E13" s="28" t="s">
        <v>386</v>
      </c>
      <c r="F13" s="12"/>
      <c r="G13" s="444"/>
      <c r="H13" s="444"/>
      <c r="I13" s="444"/>
      <c r="J13" s="444"/>
      <c r="K13" s="444"/>
      <c r="L13" s="9" t="s">
        <v>87</v>
      </c>
      <c r="M13" s="7">
        <f>'Прайс-лист'!N2987</f>
        <v>722.97690469999998</v>
      </c>
    </row>
    <row r="14" spans="1:13" ht="7.5" customHeight="1" thickTop="1"/>
    <row r="15" spans="1:13" ht="37.5" customHeight="1">
      <c r="B15" s="500" t="s">
        <v>18</v>
      </c>
      <c r="C15" s="501"/>
      <c r="D15" s="501"/>
      <c r="E15" s="501"/>
      <c r="F15" s="501"/>
      <c r="G15" s="502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</row>
    <row r="18" spans="2:13" ht="18.75" customHeigh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</row>
    <row r="19" spans="2:13" ht="18.75" customHeight="1" thickBot="1"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2:13" ht="18.75" customHeight="1" thickTop="1" thickBot="1">
      <c r="E20" s="11" t="s">
        <v>385</v>
      </c>
      <c r="F20" s="436" t="s">
        <v>38</v>
      </c>
      <c r="G20" s="437"/>
      <c r="H20" s="437"/>
    </row>
    <row r="21" spans="2:13" ht="18.75" customHeight="1" thickTop="1" thickBot="1">
      <c r="E21" s="28" t="s">
        <v>386</v>
      </c>
      <c r="F21" s="436" t="s">
        <v>40</v>
      </c>
      <c r="G21" s="437"/>
      <c r="H21" s="437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  <mergeCell ref="B17:M17"/>
    <mergeCell ref="B18:M18"/>
    <mergeCell ref="B19:M19"/>
    <mergeCell ref="F20:H20"/>
    <mergeCell ref="F21:H21"/>
  </mergeCells>
  <hyperlinks>
    <hyperlink ref="A4" location="'Прайс-лист'!R2985C2" display="ПРАЙС" xr:uid="{00000000-0004-0000-B800-000000000000}"/>
    <hyperlink ref="A3" location="А!R18C3" display="АКСЕСУАРИ" xr:uid="{00000000-0004-0000-B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tabColor theme="5" tint="0.39997558519241921"/>
  </sheetPr>
  <dimension ref="A1:M36"/>
  <sheetViews>
    <sheetView zoomScale="90" zoomScaleNormal="9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7" t="s">
        <v>3550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3463</v>
      </c>
      <c r="C6" s="9" t="s">
        <v>44</v>
      </c>
      <c r="D6" s="10"/>
      <c r="E6" s="27" t="s">
        <v>11</v>
      </c>
      <c r="F6" s="14"/>
      <c r="G6" s="444"/>
      <c r="H6" s="444"/>
      <c r="I6" s="444"/>
      <c r="J6" s="444"/>
      <c r="K6" s="444"/>
      <c r="L6" s="9" t="s">
        <v>87</v>
      </c>
      <c r="M6" s="7">
        <f>'Прайс-лист'!N2998</f>
        <v>455.31257436071121</v>
      </c>
    </row>
    <row r="7" spans="1:13" ht="3.75" customHeight="1" thickTop="1" thickBot="1">
      <c r="B7" s="17"/>
      <c r="C7" s="9"/>
      <c r="D7" s="10"/>
      <c r="E7" s="15"/>
      <c r="F7" s="14"/>
      <c r="G7" s="444"/>
      <c r="H7" s="444"/>
      <c r="I7" s="444"/>
      <c r="J7" s="444"/>
      <c r="K7" s="444"/>
      <c r="L7" s="9"/>
      <c r="M7" s="7"/>
    </row>
    <row r="8" spans="1:13" ht="18.75" customHeight="1" thickTop="1" thickBot="1">
      <c r="B8" s="16" t="s">
        <v>3464</v>
      </c>
      <c r="C8" s="9" t="s">
        <v>1634</v>
      </c>
      <c r="D8" s="10"/>
      <c r="E8" s="255" t="s">
        <v>745</v>
      </c>
      <c r="F8" s="12"/>
      <c r="G8" s="444"/>
      <c r="H8" s="444"/>
      <c r="I8" s="444"/>
      <c r="J8" s="444"/>
      <c r="K8" s="444"/>
      <c r="L8" s="9">
        <v>0.112</v>
      </c>
      <c r="M8" s="7">
        <f>'Прайс-лист'!N2999</f>
        <v>87.674679577663809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3465</v>
      </c>
      <c r="C10" s="9" t="s">
        <v>1635</v>
      </c>
      <c r="D10" s="10"/>
      <c r="E10" s="242" t="s">
        <v>438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'Прайс-лист'!N3000</f>
        <v>125.77119566469092</v>
      </c>
    </row>
    <row r="11" spans="1:13" ht="3.75" customHeight="1" thickTop="1" thickBot="1">
      <c r="B11" s="17"/>
      <c r="C11" s="9"/>
      <c r="D11" s="10"/>
      <c r="E11" s="15"/>
      <c r="F11" s="14"/>
      <c r="G11" s="9"/>
      <c r="H11" s="9"/>
      <c r="I11" s="9"/>
      <c r="J11" s="9"/>
      <c r="K11" s="9"/>
      <c r="L11" s="9"/>
    </row>
    <row r="12" spans="1:13" ht="18.75" customHeight="1" thickTop="1" thickBot="1">
      <c r="B12" s="16" t="s">
        <v>3466</v>
      </c>
      <c r="C12" s="9" t="s">
        <v>1636</v>
      </c>
      <c r="D12" s="10"/>
      <c r="E12" s="258" t="s">
        <v>1105</v>
      </c>
      <c r="F12" s="12"/>
      <c r="G12" s="9"/>
      <c r="H12" s="9"/>
      <c r="I12" s="9"/>
      <c r="J12" s="9"/>
      <c r="K12" s="9"/>
      <c r="L12" s="9" t="s">
        <v>87</v>
      </c>
      <c r="M12" s="7">
        <f>'Прайс-лист'!N3001</f>
        <v>108.05204931414056</v>
      </c>
    </row>
    <row r="13" spans="1:13" ht="7.5" customHeight="1" thickTop="1"/>
    <row r="14" spans="1:13" ht="37.5" customHeight="1">
      <c r="B14" s="500" t="s">
        <v>18</v>
      </c>
      <c r="C14" s="501"/>
      <c r="D14" s="501"/>
      <c r="E14" s="501"/>
      <c r="F14" s="501"/>
      <c r="G14" s="502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</row>
    <row r="17" spans="2:13" ht="18.75" customHeight="1"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</row>
    <row r="18" spans="2:13" ht="18.75" customHeight="1" thickBot="1"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</row>
    <row r="19" spans="2:13" ht="18.75" customHeight="1" thickTop="1" thickBot="1">
      <c r="E19" s="27" t="s">
        <v>11</v>
      </c>
      <c r="F19" s="436" t="s">
        <v>39</v>
      </c>
      <c r="G19" s="437"/>
      <c r="H19" s="437"/>
    </row>
    <row r="20" spans="2:13" ht="18.75" customHeight="1" thickTop="1" thickBot="1">
      <c r="E20" s="255" t="s">
        <v>745</v>
      </c>
      <c r="F20" s="436" t="s">
        <v>40</v>
      </c>
      <c r="G20" s="437"/>
      <c r="H20" s="437"/>
    </row>
    <row r="21" spans="2:13" ht="18.75" customHeight="1" thickTop="1" thickBot="1">
      <c r="E21" s="242" t="s">
        <v>438</v>
      </c>
      <c r="F21" s="436" t="s">
        <v>2581</v>
      </c>
      <c r="G21" s="437"/>
      <c r="H21" s="437"/>
    </row>
    <row r="22" spans="2:13" ht="18.75" customHeight="1" thickTop="1" thickBot="1">
      <c r="E22" s="258" t="s">
        <v>1105</v>
      </c>
      <c r="F22" s="436" t="s">
        <v>94</v>
      </c>
      <c r="G22" s="437"/>
      <c r="H22" s="437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</sheetData>
  <mergeCells count="14">
    <mergeCell ref="B2:M2"/>
    <mergeCell ref="G6:G10"/>
    <mergeCell ref="H6:H10"/>
    <mergeCell ref="I6:I10"/>
    <mergeCell ref="J6:J10"/>
    <mergeCell ref="K6:K10"/>
    <mergeCell ref="F20:H20"/>
    <mergeCell ref="F21:H21"/>
    <mergeCell ref="F22:H22"/>
    <mergeCell ref="B14:G14"/>
    <mergeCell ref="B16:M16"/>
    <mergeCell ref="B17:M17"/>
    <mergeCell ref="B18:M18"/>
    <mergeCell ref="F19:H19"/>
  </mergeCells>
  <hyperlinks>
    <hyperlink ref="A4" location="'Прайс-лист'!R2999C2" display="ПРАЙС" xr:uid="{00000000-0004-0000-B900-000000000000}"/>
    <hyperlink ref="A3" location="А!R18C4" display="АКСЕСУАРИ" xr:uid="{00000000-0004-0000-B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tabColor theme="5" tint="0.39997558519241921"/>
    <pageSetUpPr fitToPage="1"/>
  </sheetPr>
  <dimension ref="A1:M32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6384" width="9.140625" style="4"/>
  </cols>
  <sheetData>
    <row r="1" spans="1:13" ht="15" customHeight="1"/>
    <row r="2" spans="1:13" ht="37.5" customHeight="1">
      <c r="B2" s="497" t="s">
        <v>3551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5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3467</v>
      </c>
      <c r="C6" s="9" t="s">
        <v>1640</v>
      </c>
      <c r="D6" s="10"/>
      <c r="E6" s="241" t="s">
        <v>409</v>
      </c>
      <c r="F6" s="12"/>
      <c r="G6" s="9">
        <v>100</v>
      </c>
      <c r="H6" s="9">
        <v>57</v>
      </c>
      <c r="I6" s="9">
        <v>20</v>
      </c>
      <c r="J6" s="9">
        <v>10</v>
      </c>
      <c r="K6" s="9" t="s">
        <v>67</v>
      </c>
      <c r="L6" s="9">
        <v>0.06</v>
      </c>
      <c r="M6" s="7">
        <f>'Прайс-лист'!N3012</f>
        <v>0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3468</v>
      </c>
      <c r="C9" s="9" t="s">
        <v>1641</v>
      </c>
      <c r="D9" s="10"/>
      <c r="E9" s="241" t="s">
        <v>409</v>
      </c>
      <c r="F9" s="12"/>
      <c r="G9" s="9">
        <v>125</v>
      </c>
      <c r="H9" s="9">
        <v>57</v>
      </c>
      <c r="I9" s="9">
        <v>20</v>
      </c>
      <c r="J9" s="9">
        <v>12</v>
      </c>
      <c r="K9" s="9" t="s">
        <v>67</v>
      </c>
      <c r="L9" s="9">
        <v>0.08</v>
      </c>
      <c r="M9" s="7">
        <f>'Прайс-лист'!N3013</f>
        <v>0</v>
      </c>
    </row>
    <row r="10" spans="1:13" ht="7.5" customHeight="1" thickTop="1"/>
    <row r="11" spans="1:13" ht="37.5" customHeight="1">
      <c r="B11" s="500" t="s">
        <v>18</v>
      </c>
      <c r="C11" s="501"/>
      <c r="D11" s="501"/>
      <c r="E11" s="501"/>
      <c r="F11" s="501"/>
      <c r="G11" s="502"/>
    </row>
    <row r="12" spans="1:13" ht="7.5" customHeight="1"/>
    <row r="13" spans="1:13" ht="18.75" customHeight="1">
      <c r="B13" s="494"/>
      <c r="C13" s="494"/>
      <c r="D13" s="494"/>
      <c r="E13" s="494"/>
      <c r="F13" s="494"/>
      <c r="G13" s="494"/>
      <c r="H13" s="494"/>
      <c r="I13" s="494"/>
      <c r="J13" s="494"/>
      <c r="K13" s="494"/>
      <c r="L13" s="494"/>
      <c r="M13" s="494"/>
    </row>
    <row r="14" spans="1:13" ht="18.75" customHeight="1" thickBot="1">
      <c r="B14" s="493"/>
      <c r="C14" s="493"/>
      <c r="D14" s="493"/>
      <c r="E14" s="493"/>
      <c r="F14" s="493"/>
      <c r="G14" s="493"/>
    </row>
    <row r="15" spans="1:13" ht="18.75" customHeight="1" thickTop="1" thickBot="1">
      <c r="E15" s="241" t="s">
        <v>409</v>
      </c>
      <c r="F15" s="436" t="s">
        <v>2580</v>
      </c>
      <c r="G15" s="437"/>
      <c r="H15" s="437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</sheetData>
  <mergeCells count="5">
    <mergeCell ref="B2:M2"/>
    <mergeCell ref="B11:G11"/>
    <mergeCell ref="B13:M13"/>
    <mergeCell ref="B14:G14"/>
    <mergeCell ref="F15:H15"/>
  </mergeCells>
  <hyperlinks>
    <hyperlink ref="A4" location="'Прайс-лист'!R3012C2" display="ПРАЙС" xr:uid="{00000000-0004-0000-BA00-000000000000}"/>
    <hyperlink ref="A3" location="А!R21C2" display="АКСЕСУАРИ" xr:uid="{00000000-0004-0000-BA00-000001000000}"/>
  </hyperlinks>
  <pageMargins left="0.7" right="0.7" top="0.75" bottom="0.75" header="0.3" footer="0.3"/>
  <pageSetup paperSize="9" scale="58" orientation="landscape" verticalDpi="0" r:id="rId1"/>
  <colBreaks count="1" manualBreakCount="1">
    <brk id="14" max="47" man="1"/>
  </colBreaks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tabColor theme="5" tint="0.39997558519241921"/>
  </sheetPr>
  <dimension ref="A1:M27"/>
  <sheetViews>
    <sheetView zoomScaleNormal="100" workbookViewId="0">
      <selection activeCell="K13" sqref="K1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5" t="s">
        <v>3552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3469</v>
      </c>
      <c r="C6" s="9" t="s">
        <v>3470</v>
      </c>
      <c r="D6" s="10"/>
      <c r="E6" s="11" t="s">
        <v>385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67</v>
      </c>
      <c r="L6" s="9">
        <v>6.0000000000000001E-3</v>
      </c>
      <c r="M6" s="7">
        <f>'Прайс-лист'!N3024</f>
        <v>0</v>
      </c>
    </row>
    <row r="7" spans="1:13" ht="7.5" customHeight="1" thickTop="1"/>
    <row r="8" spans="1:13" ht="37.5" customHeight="1">
      <c r="B8" s="478" t="s">
        <v>18</v>
      </c>
      <c r="C8" s="479"/>
      <c r="D8" s="479"/>
      <c r="E8" s="479"/>
      <c r="F8" s="479"/>
      <c r="G8" s="480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</row>
    <row r="11" spans="1:13" ht="18.75" customHeigh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</row>
    <row r="12" spans="1:13" ht="18.75" customHeight="1" thickBo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</row>
    <row r="13" spans="1:13" ht="18.75" customHeight="1" thickTop="1" thickBot="1">
      <c r="E13" s="11" t="s">
        <v>385</v>
      </c>
      <c r="F13" s="436" t="s">
        <v>38</v>
      </c>
      <c r="G13" s="437"/>
      <c r="H13" s="437"/>
    </row>
    <row r="14" spans="1:13" ht="18.75" customHeight="1" thickTop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M2"/>
    <mergeCell ref="B8:G8"/>
    <mergeCell ref="B10:M10"/>
    <mergeCell ref="B11:M11"/>
    <mergeCell ref="B12:M12"/>
  </mergeCells>
  <hyperlinks>
    <hyperlink ref="A4" location="'Прайс-лист'!R3024C2" display="ПРАЙС" xr:uid="{00000000-0004-0000-BB00-000000000000}"/>
    <hyperlink ref="A3" location="А!R21C3" display="АКСЕСУАРИ" xr:uid="{00000000-0004-0000-B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tabColor theme="5" tint="0.39997558519241921"/>
  </sheetPr>
  <dimension ref="A1:M51"/>
  <sheetViews>
    <sheetView zoomScaleNormal="100" workbookViewId="0">
      <selection activeCell="B31" sqref="B31:L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97" t="s">
        <v>3553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3471</v>
      </c>
      <c r="C6" s="9" t="s">
        <v>1644</v>
      </c>
      <c r="D6" s="10"/>
      <c r="E6" s="27" t="s">
        <v>11</v>
      </c>
      <c r="F6" s="12"/>
      <c r="G6" s="9">
        <v>125</v>
      </c>
      <c r="H6" s="9">
        <v>57</v>
      </c>
      <c r="I6" s="9">
        <v>20</v>
      </c>
      <c r="J6" s="9">
        <v>12</v>
      </c>
      <c r="K6" s="9" t="s">
        <v>87</v>
      </c>
      <c r="L6" s="7">
        <f>'Прайс-лист'!N3035</f>
        <v>571.04292042675706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3472</v>
      </c>
      <c r="C9" s="9" t="s">
        <v>1645</v>
      </c>
      <c r="D9" s="10"/>
      <c r="E9" s="27" t="s">
        <v>11</v>
      </c>
      <c r="F9" s="12"/>
      <c r="G9" s="9">
        <v>160</v>
      </c>
      <c r="H9" s="9">
        <v>57</v>
      </c>
      <c r="I9" s="9">
        <v>20</v>
      </c>
      <c r="J9" s="9">
        <v>12</v>
      </c>
      <c r="K9" s="9" t="s">
        <v>87</v>
      </c>
      <c r="L9" s="7">
        <f>'Прайс-лист'!N3036</f>
        <v>599.25458089077051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3473</v>
      </c>
      <c r="C12" s="9" t="s">
        <v>1646</v>
      </c>
      <c r="D12" s="10"/>
      <c r="E12" s="27" t="s">
        <v>11</v>
      </c>
      <c r="F12" s="12"/>
      <c r="G12" s="9">
        <v>160</v>
      </c>
      <c r="H12" s="9">
        <v>57</v>
      </c>
      <c r="I12" s="9">
        <v>20</v>
      </c>
      <c r="J12" s="9">
        <v>12</v>
      </c>
      <c r="K12" s="9" t="s">
        <v>87</v>
      </c>
      <c r="L12" s="7">
        <f>'Прайс-лист'!N3037</f>
        <v>628.64751777815411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3474</v>
      </c>
      <c r="C15" s="9" t="s">
        <v>1647</v>
      </c>
      <c r="D15" s="10"/>
      <c r="E15" s="27" t="s">
        <v>11</v>
      </c>
      <c r="F15" s="12"/>
      <c r="G15" s="9">
        <v>160</v>
      </c>
      <c r="H15" s="9">
        <v>57</v>
      </c>
      <c r="I15" s="9">
        <v>20</v>
      </c>
      <c r="J15" s="9">
        <v>12</v>
      </c>
      <c r="K15" s="9" t="s">
        <v>87</v>
      </c>
      <c r="L15" s="7">
        <f>'Прайс-лист'!N3038</f>
        <v>657.10238221168493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3475</v>
      </c>
      <c r="C18" s="9" t="s">
        <v>1648</v>
      </c>
      <c r="D18" s="10"/>
      <c r="E18" s="27" t="s">
        <v>11</v>
      </c>
      <c r="F18" s="12"/>
      <c r="G18" s="9">
        <v>160</v>
      </c>
      <c r="H18" s="9">
        <v>57</v>
      </c>
      <c r="I18" s="9">
        <v>20</v>
      </c>
      <c r="J18" s="9">
        <v>12</v>
      </c>
      <c r="K18" s="9" t="s">
        <v>87</v>
      </c>
      <c r="L18" s="7">
        <f>'Прайс-лист'!N3039</f>
        <v>683.8895622828112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3476</v>
      </c>
      <c r="C21" s="9" t="s">
        <v>1649</v>
      </c>
      <c r="D21" s="10"/>
      <c r="E21" s="27" t="s">
        <v>11</v>
      </c>
      <c r="F21" s="12"/>
      <c r="G21" s="9">
        <v>160</v>
      </c>
      <c r="H21" s="9">
        <v>57</v>
      </c>
      <c r="I21" s="9">
        <v>20</v>
      </c>
      <c r="J21" s="9">
        <v>12</v>
      </c>
      <c r="K21" s="9" t="s">
        <v>87</v>
      </c>
      <c r="L21" s="7">
        <f>'Прайс-лист'!N3040</f>
        <v>712.10122274682476</v>
      </c>
      <c r="M21" s="7"/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7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3477</v>
      </c>
      <c r="C24" s="9" t="s">
        <v>1650</v>
      </c>
      <c r="D24" s="10"/>
      <c r="E24" s="27" t="s">
        <v>11</v>
      </c>
      <c r="F24" s="12"/>
      <c r="G24" s="9">
        <v>160</v>
      </c>
      <c r="H24" s="9">
        <v>57</v>
      </c>
      <c r="I24" s="9">
        <v>20</v>
      </c>
      <c r="J24" s="9">
        <v>12</v>
      </c>
      <c r="K24" s="9" t="s">
        <v>87</v>
      </c>
      <c r="L24" s="7">
        <f>'Прайс-лист'!N3041</f>
        <v>740.31288321083832</v>
      </c>
      <c r="M24" s="7"/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7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26"/>
    </row>
    <row r="27" spans="2:13" ht="18.75" customHeight="1" thickTop="1" thickBot="1">
      <c r="B27" s="8" t="s">
        <v>3478</v>
      </c>
      <c r="C27" s="9" t="s">
        <v>1651</v>
      </c>
      <c r="D27" s="10"/>
      <c r="E27" s="27" t="s">
        <v>11</v>
      </c>
      <c r="F27" s="12"/>
      <c r="G27" s="9">
        <v>160</v>
      </c>
      <c r="H27" s="9">
        <v>57</v>
      </c>
      <c r="I27" s="9">
        <v>20</v>
      </c>
      <c r="J27" s="9">
        <v>12</v>
      </c>
      <c r="K27" s="9" t="s">
        <v>87</v>
      </c>
      <c r="L27" s="7">
        <f>'Прайс-лист'!N3042</f>
        <v>768.52454367485166</v>
      </c>
      <c r="M27" s="7"/>
    </row>
    <row r="28" spans="2:13" ht="7.5" customHeight="1" thickTop="1"/>
    <row r="29" spans="2:13" ht="37.5" customHeight="1">
      <c r="B29" s="500" t="s">
        <v>18</v>
      </c>
      <c r="C29" s="501"/>
      <c r="D29" s="501"/>
      <c r="E29" s="501"/>
      <c r="F29" s="501"/>
      <c r="G29" s="502"/>
    </row>
    <row r="30" spans="2:13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3" ht="18.75" customHeight="1"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</row>
    <row r="32" spans="2:13" ht="18.75" customHeight="1" thickBot="1"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</row>
    <row r="33" spans="5:8" ht="18.75" customHeight="1" thickTop="1" thickBot="1">
      <c r="E33" s="27" t="s">
        <v>11</v>
      </c>
      <c r="F33" s="436" t="s">
        <v>39</v>
      </c>
      <c r="G33" s="437"/>
      <c r="H33" s="437"/>
    </row>
    <row r="34" spans="5:8" ht="7.5" customHeight="1" thickTop="1"/>
    <row r="35" spans="5:8" ht="18.75" customHeight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  <row r="51" ht="18.75" customHeight="1"/>
  </sheetData>
  <mergeCells count="5">
    <mergeCell ref="B2:L2"/>
    <mergeCell ref="B29:G29"/>
    <mergeCell ref="B31:L31"/>
    <mergeCell ref="B32:L32"/>
    <mergeCell ref="F33:H33"/>
  </mergeCells>
  <hyperlinks>
    <hyperlink ref="A4" location="'Прайс-лист'!R3038C2" display="ПРАЙС" xr:uid="{00000000-0004-0000-BC00-000000000000}"/>
    <hyperlink ref="A3" location="А!R21C4" display="АКСЕСУАРИ" xr:uid="{00000000-0004-0000-B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57" t="s">
        <v>1746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9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1722</v>
      </c>
      <c r="C6" s="9" t="s">
        <v>1715</v>
      </c>
      <c r="D6" s="10"/>
      <c r="E6" s="11" t="s">
        <v>385</v>
      </c>
      <c r="F6" s="12"/>
      <c r="G6" s="444">
        <v>100</v>
      </c>
      <c r="H6" s="444">
        <v>100</v>
      </c>
      <c r="I6" s="444">
        <v>85</v>
      </c>
      <c r="J6" s="444" t="s">
        <v>17</v>
      </c>
      <c r="K6" s="444" t="s">
        <v>67</v>
      </c>
      <c r="L6" s="9" t="s">
        <v>87</v>
      </c>
      <c r="M6" s="7">
        <f>'Прайс-лист'!N200</f>
        <v>58.021518441998303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1723</v>
      </c>
      <c r="C8" s="9" t="s">
        <v>1716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'Прайс-лист'!N201</f>
        <v>259.01222753598637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1724</v>
      </c>
      <c r="C10" s="9" t="s">
        <v>158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'Прайс-лист'!N202</f>
        <v>219.05728968670616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1725</v>
      </c>
      <c r="C12" s="9" t="s">
        <v>159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'Прайс-лист'!N203</f>
        <v>196.47406394580861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1726</v>
      </c>
      <c r="C15" s="9" t="s">
        <v>1717</v>
      </c>
      <c r="D15" s="10"/>
      <c r="E15" s="11" t="s">
        <v>385</v>
      </c>
      <c r="F15" s="12"/>
      <c r="G15" s="444">
        <v>100</v>
      </c>
      <c r="H15" s="444">
        <v>150</v>
      </c>
      <c r="I15" s="444">
        <v>135</v>
      </c>
      <c r="J15" s="444" t="s">
        <v>17</v>
      </c>
      <c r="K15" s="444" t="s">
        <v>67</v>
      </c>
      <c r="L15" s="9">
        <v>8.3000000000000004E-2</v>
      </c>
      <c r="M15" s="7">
        <f>'Прайс-лист'!N204</f>
        <v>85.468823573243014</v>
      </c>
    </row>
    <row r="16" spans="1:13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9"/>
    </row>
    <row r="17" spans="2:13" ht="18.75" customHeight="1" thickTop="1" thickBot="1">
      <c r="B17" s="16" t="s">
        <v>1727</v>
      </c>
      <c r="C17" s="9" t="s">
        <v>161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9" t="s">
        <v>87</v>
      </c>
      <c r="M17" s="7">
        <f>'Прайс-лист'!N205</f>
        <v>323.11384521591867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9"/>
    </row>
    <row r="19" spans="2:13" ht="18.75" customHeight="1" thickTop="1" thickBot="1">
      <c r="B19" s="16" t="s">
        <v>1728</v>
      </c>
      <c r="C19" s="9" t="s">
        <v>162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9" t="s">
        <v>87</v>
      </c>
      <c r="M19" s="7">
        <f>'Прайс-лист'!N206</f>
        <v>264.39745828958507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9"/>
    </row>
    <row r="21" spans="2:13" ht="18.75" customHeight="1" thickTop="1" thickBot="1">
      <c r="B21" s="16" t="s">
        <v>1729</v>
      </c>
      <c r="C21" s="9" t="s">
        <v>163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9" t="s">
        <v>87</v>
      </c>
      <c r="M21" s="7">
        <f>'Прайс-лист'!N207</f>
        <v>218.88357256562233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1730</v>
      </c>
      <c r="C24" s="9" t="s">
        <v>1718</v>
      </c>
      <c r="D24" s="10"/>
      <c r="E24" s="11" t="s">
        <v>385</v>
      </c>
      <c r="F24" s="12"/>
      <c r="G24" s="444">
        <v>330</v>
      </c>
      <c r="H24" s="444">
        <v>100</v>
      </c>
      <c r="I24" s="444">
        <v>85</v>
      </c>
      <c r="J24" s="444" t="s">
        <v>17</v>
      </c>
      <c r="K24" s="444" t="s">
        <v>67</v>
      </c>
      <c r="L24" s="9" t="s">
        <v>87</v>
      </c>
      <c r="M24" s="7">
        <f>'Прайс-лист'!N208</f>
        <v>115.17445127857748</v>
      </c>
    </row>
    <row r="25" spans="2:13" ht="3.75" customHeight="1" thickTop="1" thickBot="1">
      <c r="B25" s="18"/>
      <c r="C25" s="9"/>
      <c r="D25" s="10"/>
      <c r="E25" s="13"/>
      <c r="F25" s="13"/>
      <c r="G25" s="444"/>
      <c r="H25" s="444"/>
      <c r="I25" s="444"/>
      <c r="J25" s="444"/>
      <c r="K25" s="444"/>
      <c r="L25" s="9"/>
    </row>
    <row r="26" spans="2:13" ht="18.75" customHeight="1" thickTop="1" thickBot="1">
      <c r="B26" s="16" t="s">
        <v>1731</v>
      </c>
      <c r="C26" s="9" t="s">
        <v>165</v>
      </c>
      <c r="D26" s="10"/>
      <c r="E26" s="27" t="s">
        <v>11</v>
      </c>
      <c r="F26" s="14"/>
      <c r="G26" s="444"/>
      <c r="H26" s="444"/>
      <c r="I26" s="444"/>
      <c r="J26" s="444"/>
      <c r="K26" s="444"/>
      <c r="L26" s="9" t="s">
        <v>87</v>
      </c>
      <c r="M26" s="7">
        <f>'Прайс-лист'!N209</f>
        <v>425.78066377646059</v>
      </c>
    </row>
    <row r="27" spans="2:13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444"/>
      <c r="L27" s="9"/>
    </row>
    <row r="28" spans="2:13" ht="18.75" customHeight="1" thickTop="1" thickBot="1">
      <c r="B28" s="16" t="s">
        <v>1732</v>
      </c>
      <c r="C28" s="9" t="s">
        <v>166</v>
      </c>
      <c r="D28" s="10"/>
      <c r="E28" s="28" t="s">
        <v>386</v>
      </c>
      <c r="F28" s="12"/>
      <c r="G28" s="444"/>
      <c r="H28" s="444"/>
      <c r="I28" s="444"/>
      <c r="J28" s="444"/>
      <c r="K28" s="444"/>
      <c r="L28" s="9" t="s">
        <v>87</v>
      </c>
      <c r="M28" s="7">
        <f>'Прайс-лист'!N210</f>
        <v>347.26052504657076</v>
      </c>
    </row>
    <row r="29" spans="2:13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444"/>
      <c r="L29" s="9"/>
    </row>
    <row r="30" spans="2:13" ht="18.75" customHeight="1" thickTop="1" thickBot="1">
      <c r="B30" s="16" t="s">
        <v>1733</v>
      </c>
      <c r="C30" s="9" t="s">
        <v>167</v>
      </c>
      <c r="D30" s="10"/>
      <c r="E30" s="94" t="s">
        <v>388</v>
      </c>
      <c r="F30" s="12"/>
      <c r="G30" s="444"/>
      <c r="H30" s="444"/>
      <c r="I30" s="444"/>
      <c r="J30" s="444"/>
      <c r="K30" s="444"/>
      <c r="L30" s="9" t="s">
        <v>87</v>
      </c>
      <c r="M30" s="7">
        <f>'Прайс-лист'!N211</f>
        <v>252.93212829805248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6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J32" s="9"/>
      <c r="K32" s="9"/>
      <c r="L32" s="9"/>
      <c r="M32" s="26"/>
    </row>
    <row r="33" spans="2:13" ht="18.75" customHeight="1" thickTop="1" thickBot="1">
      <c r="B33" s="8" t="s">
        <v>1734</v>
      </c>
      <c r="C33" s="9" t="s">
        <v>1719</v>
      </c>
      <c r="D33" s="10"/>
      <c r="E33" s="11" t="s">
        <v>385</v>
      </c>
      <c r="F33" s="12"/>
      <c r="G33" s="444">
        <v>330</v>
      </c>
      <c r="H33" s="444">
        <v>150</v>
      </c>
      <c r="I33" s="444">
        <v>135</v>
      </c>
      <c r="J33" s="444" t="s">
        <v>17</v>
      </c>
      <c r="K33" s="444" t="s">
        <v>67</v>
      </c>
      <c r="L33" s="9" t="s">
        <v>87</v>
      </c>
      <c r="M33" s="7">
        <f>'Прайс-лист'!N212</f>
        <v>125.25004430143944</v>
      </c>
    </row>
    <row r="34" spans="2:13" ht="3.75" customHeight="1" thickTop="1" thickBot="1">
      <c r="B34" s="18"/>
      <c r="C34" s="9"/>
      <c r="D34" s="10"/>
      <c r="E34" s="13"/>
      <c r="F34" s="13"/>
      <c r="G34" s="444"/>
      <c r="H34" s="444"/>
      <c r="I34" s="444"/>
      <c r="J34" s="444"/>
      <c r="K34" s="444"/>
      <c r="L34" s="9"/>
    </row>
    <row r="35" spans="2:13" ht="18.75" customHeight="1" thickTop="1" thickBot="1">
      <c r="B35" s="16" t="s">
        <v>1735</v>
      </c>
      <c r="C35" s="9" t="s">
        <v>169</v>
      </c>
      <c r="D35" s="10"/>
      <c r="E35" s="27" t="s">
        <v>11</v>
      </c>
      <c r="F35" s="14"/>
      <c r="G35" s="444"/>
      <c r="H35" s="444"/>
      <c r="I35" s="444"/>
      <c r="J35" s="444"/>
      <c r="K35" s="444"/>
      <c r="L35" s="9" t="s">
        <v>87</v>
      </c>
      <c r="M35" s="7">
        <f>'Прайс-лист'!N213</f>
        <v>445.06326421676539</v>
      </c>
    </row>
    <row r="36" spans="2:13" ht="3.75" customHeight="1" thickTop="1" thickBot="1">
      <c r="B36" s="17"/>
      <c r="C36" s="9"/>
      <c r="D36" s="10"/>
      <c r="E36" s="15"/>
      <c r="F36" s="14"/>
      <c r="G36" s="444"/>
      <c r="H36" s="444"/>
      <c r="I36" s="444"/>
      <c r="J36" s="444"/>
      <c r="K36" s="444"/>
      <c r="L36" s="9"/>
    </row>
    <row r="37" spans="2:13" ht="18.75" customHeight="1" thickTop="1" thickBot="1">
      <c r="B37" s="16" t="s">
        <v>1736</v>
      </c>
      <c r="C37" s="9" t="s">
        <v>170</v>
      </c>
      <c r="D37" s="10"/>
      <c r="E37" s="28" t="s">
        <v>386</v>
      </c>
      <c r="F37" s="12"/>
      <c r="G37" s="444"/>
      <c r="H37" s="444"/>
      <c r="I37" s="444"/>
      <c r="J37" s="444"/>
      <c r="K37" s="444"/>
      <c r="L37" s="9" t="s">
        <v>87</v>
      </c>
      <c r="M37" s="7">
        <f>'Прайс-лист'!N214</f>
        <v>315.81772613039794</v>
      </c>
    </row>
    <row r="38" spans="2:13" ht="3.75" customHeight="1" thickTop="1" thickBot="1">
      <c r="B38" s="17"/>
      <c r="C38" s="9"/>
      <c r="D38" s="10"/>
      <c r="E38" s="15"/>
      <c r="F38" s="14"/>
      <c r="G38" s="444"/>
      <c r="H38" s="444"/>
      <c r="I38" s="444"/>
      <c r="J38" s="444"/>
      <c r="K38" s="444"/>
      <c r="L38" s="9"/>
    </row>
    <row r="39" spans="2:13" ht="18.75" customHeight="1" thickTop="1" thickBot="1">
      <c r="B39" s="16" t="s">
        <v>1737</v>
      </c>
      <c r="C39" s="9" t="s">
        <v>171</v>
      </c>
      <c r="D39" s="10"/>
      <c r="E39" s="94" t="s">
        <v>388</v>
      </c>
      <c r="F39" s="12"/>
      <c r="G39" s="444"/>
      <c r="H39" s="444"/>
      <c r="I39" s="444"/>
      <c r="J39" s="444"/>
      <c r="K39" s="444"/>
      <c r="L39" s="9" t="s">
        <v>87</v>
      </c>
      <c r="M39" s="7">
        <f>'Прайс-лист'!N215</f>
        <v>271.69357737510586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1738</v>
      </c>
      <c r="C42" s="9" t="s">
        <v>1720</v>
      </c>
      <c r="D42" s="10"/>
      <c r="E42" s="11" t="s">
        <v>385</v>
      </c>
      <c r="F42" s="12"/>
      <c r="G42" s="444">
        <v>415</v>
      </c>
      <c r="H42" s="444">
        <v>100</v>
      </c>
      <c r="I42" s="444">
        <v>85</v>
      </c>
      <c r="J42" s="444" t="s">
        <v>17</v>
      </c>
      <c r="K42" s="444" t="s">
        <v>67</v>
      </c>
      <c r="L42" s="9" t="s">
        <v>87</v>
      </c>
      <c r="M42" s="7">
        <f>'Прайс-лист'!N216</f>
        <v>131.67757778154109</v>
      </c>
    </row>
    <row r="43" spans="2:13" ht="3.75" customHeight="1" thickTop="1" thickBot="1">
      <c r="B43" s="18"/>
      <c r="C43" s="9"/>
      <c r="D43" s="10"/>
      <c r="E43" s="13"/>
      <c r="F43" s="13"/>
      <c r="G43" s="444"/>
      <c r="H43" s="444"/>
      <c r="I43" s="444"/>
      <c r="J43" s="444"/>
      <c r="K43" s="444"/>
      <c r="L43" s="9"/>
    </row>
    <row r="44" spans="2:13" ht="18.75" customHeight="1" thickTop="1" thickBot="1">
      <c r="B44" s="16" t="s">
        <v>1739</v>
      </c>
      <c r="C44" s="9" t="s">
        <v>173</v>
      </c>
      <c r="D44" s="10"/>
      <c r="E44" s="27" t="s">
        <v>11</v>
      </c>
      <c r="F44" s="14"/>
      <c r="G44" s="444"/>
      <c r="H44" s="444"/>
      <c r="I44" s="444"/>
      <c r="J44" s="444"/>
      <c r="K44" s="444"/>
      <c r="L44" s="9" t="s">
        <v>87</v>
      </c>
      <c r="M44" s="7">
        <f>'Прайс-лист'!N217</f>
        <v>497.87326902624892</v>
      </c>
    </row>
    <row r="45" spans="2:13" ht="3.75" customHeight="1" thickTop="1" thickBot="1">
      <c r="B45" s="17"/>
      <c r="C45" s="9"/>
      <c r="D45" s="10"/>
      <c r="E45" s="15"/>
      <c r="F45" s="14"/>
      <c r="G45" s="444"/>
      <c r="H45" s="444"/>
      <c r="I45" s="444"/>
      <c r="J45" s="444"/>
      <c r="K45" s="444"/>
      <c r="L45" s="9"/>
    </row>
    <row r="46" spans="2:13" ht="18.75" customHeight="1" thickTop="1" thickBot="1">
      <c r="B46" s="16" t="s">
        <v>1740</v>
      </c>
      <c r="C46" s="9" t="s">
        <v>174</v>
      </c>
      <c r="D46" s="10"/>
      <c r="E46" s="28" t="s">
        <v>386</v>
      </c>
      <c r="F46" s="12"/>
      <c r="G46" s="444"/>
      <c r="H46" s="444"/>
      <c r="I46" s="444"/>
      <c r="J46" s="444"/>
      <c r="K46" s="444"/>
      <c r="L46" s="9" t="s">
        <v>87</v>
      </c>
      <c r="M46" s="7">
        <f>'Прайс-лист'!N218</f>
        <v>329.71509581710416</v>
      </c>
    </row>
    <row r="47" spans="2:13" ht="3.75" customHeight="1" thickTop="1" thickBot="1">
      <c r="B47" s="17"/>
      <c r="C47" s="9"/>
      <c r="D47" s="10"/>
      <c r="E47" s="15"/>
      <c r="F47" s="14"/>
      <c r="G47" s="444"/>
      <c r="H47" s="444"/>
      <c r="I47" s="444"/>
      <c r="J47" s="444"/>
      <c r="K47" s="444"/>
      <c r="L47" s="9"/>
    </row>
    <row r="48" spans="2:13" ht="18.75" customHeight="1" thickTop="1" thickBot="1">
      <c r="B48" s="16" t="s">
        <v>1741</v>
      </c>
      <c r="C48" s="9" t="s">
        <v>175</v>
      </c>
      <c r="D48" s="10"/>
      <c r="E48" s="94" t="s">
        <v>388</v>
      </c>
      <c r="F48" s="12"/>
      <c r="G48" s="444"/>
      <c r="H48" s="444"/>
      <c r="I48" s="444"/>
      <c r="J48" s="444"/>
      <c r="K48" s="444"/>
      <c r="L48" s="9" t="s">
        <v>87</v>
      </c>
      <c r="M48" s="7">
        <f>'Прайс-лист'!N219</f>
        <v>278.12111085520746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6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J50" s="9"/>
      <c r="K50" s="9"/>
      <c r="L50" s="9"/>
      <c r="M50" s="26"/>
    </row>
    <row r="51" spans="2:13" ht="18.75" customHeight="1" thickTop="1" thickBot="1">
      <c r="B51" s="8" t="s">
        <v>1742</v>
      </c>
      <c r="C51" s="9" t="s">
        <v>1721</v>
      </c>
      <c r="D51" s="10"/>
      <c r="E51" s="11" t="s">
        <v>385</v>
      </c>
      <c r="F51" s="12"/>
      <c r="G51" s="444">
        <v>415</v>
      </c>
      <c r="H51" s="444">
        <v>150</v>
      </c>
      <c r="I51" s="444">
        <v>135</v>
      </c>
      <c r="J51" s="444" t="s">
        <v>17</v>
      </c>
      <c r="K51" s="444" t="s">
        <v>67</v>
      </c>
      <c r="L51" s="9" t="s">
        <v>87</v>
      </c>
      <c r="M51" s="7">
        <f>'Прайс-лист'!N220</f>
        <v>154.78195488569011</v>
      </c>
    </row>
    <row r="52" spans="2:13" ht="3.75" customHeight="1" thickTop="1" thickBot="1">
      <c r="B52" s="18"/>
      <c r="C52" s="9"/>
      <c r="D52" s="10"/>
      <c r="E52" s="13"/>
      <c r="F52" s="13"/>
      <c r="G52" s="444"/>
      <c r="H52" s="444"/>
      <c r="I52" s="444"/>
      <c r="J52" s="444"/>
      <c r="K52" s="444"/>
      <c r="L52" s="9"/>
    </row>
    <row r="53" spans="2:13" ht="18.75" customHeight="1" thickTop="1" thickBot="1">
      <c r="B53" s="16" t="s">
        <v>1743</v>
      </c>
      <c r="C53" s="9" t="s">
        <v>177</v>
      </c>
      <c r="D53" s="10"/>
      <c r="E53" s="27" t="s">
        <v>11</v>
      </c>
      <c r="F53" s="14"/>
      <c r="G53" s="444"/>
      <c r="H53" s="444"/>
      <c r="I53" s="444"/>
      <c r="J53" s="444"/>
      <c r="K53" s="444"/>
      <c r="L53" s="9" t="s">
        <v>87</v>
      </c>
      <c r="M53" s="7">
        <f>'Прайс-лист'!N221</f>
        <v>599.49778486028788</v>
      </c>
    </row>
    <row r="54" spans="2:13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444"/>
      <c r="L54" s="9"/>
    </row>
    <row r="55" spans="2:13" ht="18.75" customHeight="1" thickTop="1" thickBot="1">
      <c r="B55" s="16" t="s">
        <v>1744</v>
      </c>
      <c r="C55" s="9" t="s">
        <v>178</v>
      </c>
      <c r="D55" s="10"/>
      <c r="E55" s="28" t="s">
        <v>386</v>
      </c>
      <c r="F55" s="12"/>
      <c r="G55" s="444"/>
      <c r="H55" s="444"/>
      <c r="I55" s="444"/>
      <c r="J55" s="444"/>
      <c r="K55" s="444"/>
      <c r="L55" s="9" t="s">
        <v>87</v>
      </c>
      <c r="M55" s="7">
        <f>'Прайс-лист'!N222</f>
        <v>374.5341130567316</v>
      </c>
    </row>
    <row r="56" spans="2:13" ht="3.75" customHeight="1" thickTop="1" thickBot="1">
      <c r="B56" s="17"/>
      <c r="C56" s="9"/>
      <c r="D56" s="10"/>
      <c r="E56" s="15"/>
      <c r="F56" s="14"/>
      <c r="G56" s="444"/>
      <c r="H56" s="444"/>
      <c r="I56" s="444"/>
      <c r="J56" s="444"/>
      <c r="K56" s="444"/>
      <c r="L56" s="9"/>
    </row>
    <row r="57" spans="2:13" ht="18.75" customHeight="1" thickTop="1" thickBot="1">
      <c r="B57" s="16" t="s">
        <v>1745</v>
      </c>
      <c r="C57" s="9" t="s">
        <v>179</v>
      </c>
      <c r="D57" s="10"/>
      <c r="E57" s="94" t="s">
        <v>388</v>
      </c>
      <c r="F57" s="12"/>
      <c r="G57" s="444"/>
      <c r="H57" s="444"/>
      <c r="I57" s="444"/>
      <c r="J57" s="444"/>
      <c r="K57" s="444"/>
      <c r="L57" s="9" t="s">
        <v>87</v>
      </c>
      <c r="M57" s="7">
        <f>'Прайс-лист'!N223</f>
        <v>286.28581554614732</v>
      </c>
    </row>
    <row r="58" spans="2:13" ht="7.5" customHeight="1" thickTop="1"/>
    <row r="59" spans="2:13" ht="37.5" customHeight="1">
      <c r="B59" s="460" t="s">
        <v>18</v>
      </c>
      <c r="C59" s="461"/>
      <c r="D59" s="461"/>
      <c r="E59" s="461"/>
      <c r="F59" s="461"/>
      <c r="G59" s="462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7" t="s">
        <v>36</v>
      </c>
      <c r="C61" s="437"/>
      <c r="D61" s="437"/>
      <c r="E61" s="437"/>
      <c r="F61" s="437"/>
      <c r="G61" s="437"/>
      <c r="H61" s="437"/>
      <c r="I61" s="437"/>
      <c r="J61" s="437"/>
      <c r="K61" s="437"/>
      <c r="L61" s="437"/>
      <c r="M61" s="437"/>
    </row>
    <row r="62" spans="2:13" ht="18.75" customHeight="1">
      <c r="B62" s="437" t="s">
        <v>37</v>
      </c>
      <c r="C62" s="437"/>
      <c r="D62" s="437"/>
      <c r="E62" s="437"/>
      <c r="F62" s="437"/>
      <c r="G62" s="437"/>
      <c r="H62" s="437"/>
      <c r="I62" s="437"/>
      <c r="J62" s="437"/>
      <c r="K62" s="437"/>
      <c r="L62" s="437"/>
      <c r="M62" s="437"/>
    </row>
    <row r="63" spans="2:13" ht="18.75" customHeight="1" thickBot="1">
      <c r="B63" s="437" t="s">
        <v>93</v>
      </c>
      <c r="C63" s="437"/>
      <c r="D63" s="437"/>
      <c r="E63" s="437"/>
      <c r="F63" s="437"/>
      <c r="G63" s="437"/>
      <c r="H63" s="437"/>
      <c r="I63" s="437"/>
      <c r="J63" s="437"/>
      <c r="K63" s="437"/>
      <c r="L63" s="437"/>
      <c r="M63" s="437"/>
    </row>
    <row r="64" spans="2:13" ht="18.75" customHeight="1" thickTop="1" thickBot="1">
      <c r="E64" s="11" t="s">
        <v>385</v>
      </c>
      <c r="F64" s="436" t="s">
        <v>38</v>
      </c>
      <c r="G64" s="437"/>
      <c r="H64" s="437"/>
    </row>
    <row r="65" spans="5:8" ht="18.75" customHeight="1" thickTop="1" thickBot="1">
      <c r="E65" s="27" t="s">
        <v>11</v>
      </c>
      <c r="F65" s="436" t="s">
        <v>39</v>
      </c>
      <c r="G65" s="437"/>
      <c r="H65" s="437"/>
    </row>
    <row r="66" spans="5:8" ht="18.75" customHeight="1" thickTop="1" thickBot="1">
      <c r="E66" s="28" t="s">
        <v>386</v>
      </c>
      <c r="F66" s="436" t="s">
        <v>40</v>
      </c>
      <c r="G66" s="437"/>
      <c r="H66" s="437"/>
    </row>
    <row r="67" spans="5:8" ht="18.75" customHeight="1" thickTop="1" thickBot="1">
      <c r="E67" s="94" t="s">
        <v>388</v>
      </c>
      <c r="F67" s="436" t="s">
        <v>94</v>
      </c>
      <c r="G67" s="437"/>
      <c r="H67" s="437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B59:G59"/>
    <mergeCell ref="F67:H67"/>
    <mergeCell ref="B61:M61"/>
    <mergeCell ref="B62:M62"/>
    <mergeCell ref="B63:M63"/>
    <mergeCell ref="F64:H64"/>
    <mergeCell ref="F65:H65"/>
    <mergeCell ref="F66:H66"/>
    <mergeCell ref="G51:G57"/>
    <mergeCell ref="H51:H57"/>
    <mergeCell ref="I51:I57"/>
    <mergeCell ref="J51:J57"/>
    <mergeCell ref="K51:K57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M2"/>
    <mergeCell ref="G6:G12"/>
    <mergeCell ref="H6:H12"/>
    <mergeCell ref="I6:I12"/>
    <mergeCell ref="J6:J12"/>
    <mergeCell ref="K6:K12"/>
  </mergeCells>
  <hyperlinks>
    <hyperlink ref="A3" location="Т!R12C3" display="ТРИМАЧІ" xr:uid="{00000000-0004-0000-1200-000000000000}"/>
    <hyperlink ref="A4" location="'Прайс-лист'!R211C2" display="ПРАЙС" xr:uid="{00000000-0004-0000-12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3554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3479</v>
      </c>
      <c r="C6" s="9" t="s">
        <v>1660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0.23100000000000001</v>
      </c>
      <c r="L6" s="7">
        <f>'Прайс-лист'!N3053</f>
        <v>799.34465299999988</v>
      </c>
      <c r="M6" s="7"/>
    </row>
    <row r="7" spans="1:13" ht="7.5" customHeight="1" thickTop="1"/>
    <row r="8" spans="1:13" ht="37.5" customHeight="1">
      <c r="B8" s="466" t="s">
        <v>18</v>
      </c>
      <c r="C8" s="467"/>
      <c r="D8" s="467"/>
      <c r="E8" s="467"/>
      <c r="F8" s="467"/>
      <c r="G8" s="468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3" ht="18.75" customHeight="1" thickBo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3" ht="18.75" customHeight="1" thickTop="1" thickBot="1">
      <c r="E12" s="248" t="s">
        <v>572</v>
      </c>
      <c r="F12" s="436" t="s">
        <v>39</v>
      </c>
      <c r="G12" s="437"/>
      <c r="H12" s="437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53C2" display="ПРАЙС" xr:uid="{00000000-0004-0000-BD00-000000000000}"/>
    <hyperlink ref="A3" location="А!R24C2" display="АКСЕСУАРИ" xr:uid="{00000000-0004-0000-B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tabColor theme="5" tint="0.39997558519241921"/>
  </sheetPr>
  <dimension ref="A1:M30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4159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4160</v>
      </c>
      <c r="C6" s="9" t="s">
        <v>1662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0.318</v>
      </c>
      <c r="L6" s="7">
        <f>'Прайс-лист'!N3064</f>
        <v>4725.1056934801018</v>
      </c>
      <c r="M6" s="7"/>
    </row>
    <row r="7" spans="1:13" ht="7.5" customHeight="1" thickTop="1"/>
    <row r="8" spans="1:13" ht="37.5" customHeight="1">
      <c r="B8" s="466" t="s">
        <v>18</v>
      </c>
      <c r="C8" s="467"/>
      <c r="D8" s="467"/>
      <c r="E8" s="467"/>
      <c r="F8" s="467"/>
      <c r="G8" s="468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3" ht="18.75" customHeight="1" thickBo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3" ht="18.75" customHeight="1" thickTop="1" thickBot="1">
      <c r="E12" s="248" t="s">
        <v>572</v>
      </c>
      <c r="F12" s="436" t="s">
        <v>39</v>
      </c>
      <c r="G12" s="437"/>
      <c r="H12" s="437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64C2" display="ПРАЙС" xr:uid="{00000000-0004-0000-BE00-000000000000}"/>
    <hyperlink ref="A3" location="А!R24C3" display="АКСЕСУАРИ" xr:uid="{00000000-0004-0000-B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7.140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3555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3480</v>
      </c>
      <c r="C6" s="9" t="s">
        <v>1664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0.375</v>
      </c>
      <c r="L6" s="7">
        <f>'Прайс-лист'!N3075</f>
        <v>4855.3935342929717</v>
      </c>
      <c r="M6" s="7"/>
    </row>
    <row r="7" spans="1:13" ht="7.5" customHeight="1" thickTop="1"/>
    <row r="8" spans="1:13" ht="37.5" customHeight="1">
      <c r="B8" s="466" t="s">
        <v>18</v>
      </c>
      <c r="C8" s="467"/>
      <c r="D8" s="467"/>
      <c r="E8" s="467"/>
      <c r="F8" s="467"/>
      <c r="G8" s="468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3" ht="18.75" customHeight="1" thickBo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3" ht="18.75" customHeight="1" thickTop="1" thickBot="1">
      <c r="E12" s="248" t="s">
        <v>572</v>
      </c>
      <c r="F12" s="436" t="s">
        <v>39</v>
      </c>
      <c r="G12" s="437"/>
      <c r="H12" s="437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75C2" display="ПРАЙС" xr:uid="{00000000-0004-0000-BF00-000000000000}"/>
    <hyperlink ref="A3" location="А!R24C4" display="АКСЕСУАРИ" xr:uid="{00000000-0004-0000-B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tabColor theme="5" tint="0.39997558519241921"/>
  </sheetPr>
  <dimension ref="A1:O30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10" width="10" style="393" customWidth="1"/>
    <col min="11" max="11" width="10" style="4" customWidth="1"/>
    <col min="12" max="12" width="0.140625" style="4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75" t="s">
        <v>3556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7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12</v>
      </c>
      <c r="M4" s="5" t="s">
        <v>4155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3481</v>
      </c>
      <c r="C6" s="9" t="s">
        <v>3483</v>
      </c>
      <c r="D6" s="10"/>
      <c r="E6" s="274" t="s">
        <v>745</v>
      </c>
      <c r="F6" s="12"/>
      <c r="G6" s="444">
        <v>100</v>
      </c>
      <c r="H6" s="444">
        <v>28</v>
      </c>
      <c r="I6" s="559">
        <v>10</v>
      </c>
      <c r="J6" s="559">
        <v>41</v>
      </c>
      <c r="K6" s="444">
        <v>24</v>
      </c>
      <c r="L6" s="444" t="s">
        <v>17</v>
      </c>
      <c r="M6" s="444" t="s">
        <v>4156</v>
      </c>
      <c r="N6" s="390">
        <v>0.09</v>
      </c>
      <c r="O6" s="7">
        <f>'Прайс-лист'!N3086</f>
        <v>746.98362066045718</v>
      </c>
    </row>
    <row r="7" spans="1:15" ht="3.75" customHeight="1" thickTop="1" thickBot="1">
      <c r="B7" s="17"/>
      <c r="C7" s="9"/>
      <c r="D7" s="10"/>
      <c r="E7" s="15"/>
      <c r="F7" s="14"/>
      <c r="G7" s="444"/>
      <c r="H7" s="444"/>
      <c r="I7" s="560"/>
      <c r="J7" s="560"/>
      <c r="K7" s="444"/>
      <c r="L7" s="444"/>
      <c r="M7" s="444"/>
      <c r="N7" s="9"/>
    </row>
    <row r="8" spans="1:15" ht="18.75" customHeight="1" thickTop="1" thickBot="1">
      <c r="B8" s="16" t="s">
        <v>3482</v>
      </c>
      <c r="C8" s="9" t="s">
        <v>3484</v>
      </c>
      <c r="D8" s="10"/>
      <c r="E8" s="248" t="s">
        <v>572</v>
      </c>
      <c r="F8" s="12"/>
      <c r="G8" s="444"/>
      <c r="H8" s="444"/>
      <c r="I8" s="560"/>
      <c r="J8" s="560"/>
      <c r="K8" s="444"/>
      <c r="L8" s="444"/>
      <c r="M8" s="444"/>
      <c r="N8" s="9" t="s">
        <v>87</v>
      </c>
      <c r="O8" s="7">
        <f>'Прайс-лист'!N3087</f>
        <v>1302.8784081287045</v>
      </c>
    </row>
    <row r="9" spans="1:15" ht="7.5" customHeight="1" thickTop="1"/>
    <row r="10" spans="1:15" ht="37.5" customHeight="1">
      <c r="B10" s="478" t="s">
        <v>18</v>
      </c>
      <c r="C10" s="479"/>
      <c r="D10" s="479"/>
      <c r="E10" s="479"/>
      <c r="F10" s="479"/>
      <c r="G10" s="480"/>
    </row>
    <row r="11" spans="1:15" ht="7.5" customHeight="1">
      <c r="B11" s="29"/>
      <c r="C11" s="29"/>
      <c r="D11" s="29"/>
      <c r="E11" s="29"/>
      <c r="F11" s="29"/>
      <c r="G11" s="29"/>
      <c r="H11" s="29"/>
      <c r="I11" s="392"/>
      <c r="J11" s="392"/>
      <c r="K11" s="29"/>
      <c r="L11" s="29"/>
      <c r="M11" s="29"/>
      <c r="N11" s="29"/>
      <c r="O11" s="29"/>
    </row>
    <row r="12" spans="1:15" ht="18.75" customHeight="1"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</row>
    <row r="13" spans="1:15" ht="18.75" customHeight="1"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</row>
    <row r="14" spans="1:15" ht="18.75" customHeight="1" thickBot="1"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</row>
    <row r="15" spans="1:15" ht="18.75" customHeight="1" thickTop="1" thickBot="1">
      <c r="E15" s="274" t="s">
        <v>745</v>
      </c>
      <c r="F15" s="436" t="s">
        <v>3617</v>
      </c>
      <c r="G15" s="437"/>
      <c r="H15" s="437"/>
      <c r="I15" s="391"/>
      <c r="J15" s="391"/>
    </row>
    <row r="16" spans="1:15" ht="18.75" customHeight="1" thickTop="1" thickBot="1">
      <c r="E16" s="248" t="s">
        <v>572</v>
      </c>
      <c r="F16" s="436" t="s">
        <v>40</v>
      </c>
      <c r="G16" s="437"/>
      <c r="H16" s="437"/>
      <c r="I16" s="391"/>
      <c r="J16" s="391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4">
    <mergeCell ref="F16:H16"/>
    <mergeCell ref="B2:O2"/>
    <mergeCell ref="G6:G8"/>
    <mergeCell ref="H6:H8"/>
    <mergeCell ref="K6:K8"/>
    <mergeCell ref="L6:L8"/>
    <mergeCell ref="M6:M8"/>
    <mergeCell ref="B10:G10"/>
    <mergeCell ref="B12:O12"/>
    <mergeCell ref="B13:O13"/>
    <mergeCell ref="B14:O14"/>
    <mergeCell ref="F15:H15"/>
    <mergeCell ref="I6:I8"/>
    <mergeCell ref="J6:J8"/>
  </mergeCells>
  <hyperlinks>
    <hyperlink ref="A4" location="'Прайс-лист'!R3086C2" display="ПРАЙС" xr:uid="{00000000-0004-0000-C000-000000000000}"/>
    <hyperlink ref="A3" location="А!R27C2" display="АКСЕСУАРИ" xr:uid="{00000000-0004-0000-C0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tabColor theme="5" tint="0.39997558519241921"/>
  </sheetPr>
  <dimension ref="A1:M30"/>
  <sheetViews>
    <sheetView zoomScaleNormal="100" workbookViewId="0">
      <selection activeCell="K15" sqref="K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1.140625" style="4" customWidth="1"/>
    <col min="10" max="11" width="10" style="4" customWidth="1"/>
    <col min="12" max="12" width="16.855468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1" t="s">
        <v>3557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4157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3485</v>
      </c>
      <c r="C6" s="9" t="s">
        <v>1664</v>
      </c>
      <c r="D6" s="10"/>
      <c r="E6" s="11" t="s">
        <v>385</v>
      </c>
      <c r="F6" s="12"/>
      <c r="G6" s="9">
        <v>400</v>
      </c>
      <c r="H6" s="9">
        <v>25</v>
      </c>
      <c r="I6" s="9" t="s">
        <v>4158</v>
      </c>
      <c r="J6" s="9"/>
      <c r="K6" s="390">
        <v>1.014</v>
      </c>
      <c r="L6" s="7">
        <f>'Прайс-лист'!N3098</f>
        <v>1982.91779</v>
      </c>
      <c r="M6" s="7"/>
    </row>
    <row r="7" spans="1:13" ht="7.5" customHeight="1" thickTop="1"/>
    <row r="8" spans="1:13" ht="37.5" customHeight="1">
      <c r="B8" s="466" t="s">
        <v>18</v>
      </c>
      <c r="C8" s="467"/>
      <c r="D8" s="467"/>
      <c r="E8" s="467"/>
      <c r="F8" s="467"/>
      <c r="G8" s="468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3" ht="18.75" customHeight="1" thickBot="1"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3" ht="18.75" customHeight="1" thickTop="1" thickBot="1">
      <c r="E12" s="11" t="s">
        <v>385</v>
      </c>
      <c r="F12" s="436" t="s">
        <v>38</v>
      </c>
      <c r="G12" s="437"/>
      <c r="H12" s="437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98C2" display="ПРАЙС" xr:uid="{00000000-0004-0000-C100-000000000000}"/>
    <hyperlink ref="A3" location="А!R27C3" display="АКСЕСУАРИ" xr:uid="{00000000-0004-0000-C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tabColor theme="5" tint="0.39997558519241921"/>
  </sheetPr>
  <dimension ref="A1:M39"/>
  <sheetViews>
    <sheetView zoomScaleNormal="100" workbookViewId="0">
      <selection activeCell="M11" sqref="M1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1" t="s">
        <v>3558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3486</v>
      </c>
      <c r="C6" s="9" t="s">
        <v>1670</v>
      </c>
      <c r="D6" s="10"/>
      <c r="E6" s="248" t="s">
        <v>572</v>
      </c>
      <c r="F6" s="12"/>
      <c r="G6" s="9"/>
      <c r="H6" s="9"/>
      <c r="I6" s="9"/>
      <c r="J6" s="9"/>
      <c r="K6" s="9">
        <v>15</v>
      </c>
      <c r="L6" s="7">
        <f>'Прайс-лист'!N3109</f>
        <v>73095.25387</v>
      </c>
      <c r="M6" s="7"/>
    </row>
    <row r="7" spans="1:13" ht="7.5" customHeight="1" thickTop="1"/>
    <row r="8" spans="1:13" ht="37.5" customHeight="1">
      <c r="B8" s="438" t="s">
        <v>18</v>
      </c>
      <c r="C8" s="439"/>
      <c r="D8" s="439"/>
      <c r="E8" s="439"/>
      <c r="F8" s="439"/>
      <c r="G8" s="440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7" t="s">
        <v>4119</v>
      </c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3" ht="18.75" customHeight="1">
      <c r="B11" s="437" t="s">
        <v>4120</v>
      </c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3" ht="18.75" customHeight="1">
      <c r="B12" s="437" t="s">
        <v>4121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3" ht="18.75" customHeight="1">
      <c r="B13" s="437" t="s">
        <v>4122</v>
      </c>
      <c r="C13" s="437"/>
      <c r="D13" s="437"/>
      <c r="E13" s="437"/>
      <c r="F13" s="437"/>
      <c r="G13" s="437"/>
      <c r="H13" s="437"/>
      <c r="I13" s="437"/>
      <c r="J13" s="437"/>
      <c r="K13" s="437"/>
      <c r="L13" s="437"/>
    </row>
    <row r="14" spans="1:13" ht="18.75" customHeight="1">
      <c r="B14" s="437" t="s">
        <v>4123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</row>
    <row r="15" spans="1:13" ht="18.75" customHeight="1">
      <c r="B15" s="437" t="s">
        <v>4124</v>
      </c>
      <c r="C15" s="437"/>
      <c r="D15" s="437"/>
      <c r="E15" s="437"/>
      <c r="F15" s="437"/>
      <c r="G15" s="437"/>
      <c r="H15" s="437"/>
      <c r="I15" s="437"/>
      <c r="J15" s="437"/>
      <c r="K15" s="437"/>
      <c r="L15" s="437"/>
    </row>
    <row r="16" spans="1:13" ht="18.75" customHeight="1">
      <c r="B16" s="437" t="s">
        <v>4125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2:12" ht="18.75" customHeight="1">
      <c r="B17" s="437" t="s">
        <v>4126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</row>
    <row r="18" spans="2:12" ht="18.75" customHeight="1">
      <c r="B18" s="437" t="s">
        <v>4127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</row>
    <row r="19" spans="2:12" ht="18.75" customHeight="1">
      <c r="B19" s="437" t="s">
        <v>4128</v>
      </c>
      <c r="C19" s="437"/>
      <c r="D19" s="437"/>
      <c r="E19" s="437"/>
      <c r="F19" s="437"/>
      <c r="G19" s="437"/>
      <c r="H19" s="437"/>
      <c r="I19" s="437"/>
      <c r="J19" s="437"/>
      <c r="K19" s="437"/>
      <c r="L19" s="437"/>
    </row>
    <row r="20" spans="2:12" ht="18.75" customHeight="1" thickBot="1"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1" spans="2:12" ht="18.75" customHeight="1" thickTop="1" thickBot="1">
      <c r="E21" s="248" t="s">
        <v>572</v>
      </c>
      <c r="F21" s="436" t="s">
        <v>4118</v>
      </c>
      <c r="G21" s="437"/>
      <c r="H21" s="437"/>
    </row>
    <row r="22" spans="2:12" ht="7.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B2:L2"/>
    <mergeCell ref="B8:G8"/>
    <mergeCell ref="B10:L10"/>
    <mergeCell ref="B11:L11"/>
    <mergeCell ref="F21:H21"/>
    <mergeCell ref="B12:L12"/>
    <mergeCell ref="B13:L13"/>
    <mergeCell ref="B14:L14"/>
    <mergeCell ref="B15:L15"/>
    <mergeCell ref="B16:L16"/>
    <mergeCell ref="B17:L17"/>
    <mergeCell ref="B18:L18"/>
    <mergeCell ref="B19:L19"/>
  </mergeCells>
  <hyperlinks>
    <hyperlink ref="A4" location="'Прайс-лист'!R3109C2" display="ПРАЙС" xr:uid="{00000000-0004-0000-C200-000000000000}"/>
    <hyperlink ref="A3" location="А!R27C4" display="АКСЕСУАРИ" xr:uid="{00000000-0004-0000-C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tabColor theme="5" tint="0.39997558519241921"/>
    <pageSetUpPr fitToPage="1"/>
  </sheetPr>
  <dimension ref="A1:O42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3" width="14.28515625" style="4" customWidth="1"/>
    <col min="14" max="14" width="97.28515625" style="4" customWidth="1"/>
    <col min="15" max="15" width="7.140625" style="347" customWidth="1"/>
    <col min="16" max="16384" width="9.140625" style="4"/>
  </cols>
  <sheetData>
    <row r="1" spans="1:14" ht="15" customHeight="1"/>
    <row r="2" spans="1:14" ht="37.5" customHeight="1">
      <c r="B2" s="497" t="s">
        <v>3797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4" ht="22.5" customHeight="1">
      <c r="A3" s="30" t="s">
        <v>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13</v>
      </c>
      <c r="I4" s="5" t="s">
        <v>3809</v>
      </c>
      <c r="J4" s="5" t="s">
        <v>3803</v>
      </c>
      <c r="K4" s="5" t="s">
        <v>3803</v>
      </c>
      <c r="L4" s="5" t="s">
        <v>3815</v>
      </c>
      <c r="M4" s="5" t="s">
        <v>3814</v>
      </c>
    </row>
    <row r="5" spans="1:14" ht="7.5" customHeight="1" thickBot="1"/>
    <row r="6" spans="1:14" ht="18.75" customHeight="1" thickTop="1" thickBot="1">
      <c r="B6" s="8" t="s">
        <v>3798</v>
      </c>
      <c r="C6" s="9" t="s">
        <v>3782</v>
      </c>
      <c r="D6" s="10"/>
      <c r="E6" s="258" t="s">
        <v>1105</v>
      </c>
      <c r="F6" s="12"/>
      <c r="G6" s="307">
        <v>6</v>
      </c>
      <c r="H6" s="9">
        <v>0.22</v>
      </c>
      <c r="I6" s="9" t="s">
        <v>3810</v>
      </c>
      <c r="J6" s="9" t="s">
        <v>3804</v>
      </c>
      <c r="K6" s="9" t="s">
        <v>3805</v>
      </c>
      <c r="L6" s="7">
        <f>'Прайс-лист'!N3131</f>
        <v>190.16875999999999</v>
      </c>
      <c r="M6" s="7">
        <f>'Прайс-лист'!O3131</f>
        <v>41.837127199999998</v>
      </c>
      <c r="N6" s="7"/>
    </row>
    <row r="7" spans="1:14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20"/>
      <c r="N7" s="7"/>
    </row>
    <row r="8" spans="1:14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9"/>
      <c r="N8" s="26"/>
    </row>
    <row r="9" spans="1:14" ht="18.75" customHeight="1" thickTop="1" thickBot="1">
      <c r="B9" s="8" t="s">
        <v>3799</v>
      </c>
      <c r="C9" s="9" t="s">
        <v>3783</v>
      </c>
      <c r="D9" s="10"/>
      <c r="E9" s="258" t="s">
        <v>1105</v>
      </c>
      <c r="F9" s="12"/>
      <c r="G9" s="307">
        <v>7</v>
      </c>
      <c r="H9" s="9">
        <v>0.31</v>
      </c>
      <c r="I9" s="9" t="s">
        <v>3811</v>
      </c>
      <c r="J9" s="9" t="s">
        <v>3804</v>
      </c>
      <c r="K9" s="9" t="s">
        <v>3806</v>
      </c>
      <c r="L9" s="7">
        <f>'Прайс-лист'!N3132</f>
        <v>190.16875999999999</v>
      </c>
      <c r="M9" s="7">
        <f>'Прайс-лист'!O3132</f>
        <v>58.952315599999999</v>
      </c>
      <c r="N9" s="7"/>
    </row>
    <row r="10" spans="1:14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20"/>
      <c r="N10" s="7"/>
    </row>
    <row r="11" spans="1:14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9"/>
      <c r="N11" s="26"/>
    </row>
    <row r="12" spans="1:14" ht="18.75" customHeight="1" thickTop="1" thickBot="1">
      <c r="B12" s="8" t="s">
        <v>3800</v>
      </c>
      <c r="C12" s="9" t="s">
        <v>3784</v>
      </c>
      <c r="D12" s="10"/>
      <c r="E12" s="258" t="s">
        <v>1105</v>
      </c>
      <c r="F12" s="12"/>
      <c r="G12" s="307">
        <v>8</v>
      </c>
      <c r="H12" s="9">
        <v>0.39</v>
      </c>
      <c r="I12" s="9" t="s">
        <v>3812</v>
      </c>
      <c r="J12" s="9" t="s">
        <v>3804</v>
      </c>
      <c r="K12" s="9" t="s">
        <v>3807</v>
      </c>
      <c r="L12" s="7">
        <f>'Прайс-лист'!N3133</f>
        <v>186.00829200000001</v>
      </c>
      <c r="M12" s="7">
        <f>'Прайс-лист'!O3133</f>
        <v>72.543233880000003</v>
      </c>
      <c r="N12" s="7"/>
    </row>
    <row r="13" spans="1:14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7"/>
    </row>
    <row r="14" spans="1:14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26"/>
    </row>
    <row r="15" spans="1:14" ht="18.75" customHeight="1" thickTop="1" thickBot="1">
      <c r="B15" s="8" t="s">
        <v>3801</v>
      </c>
      <c r="C15" s="9" t="s">
        <v>3785</v>
      </c>
      <c r="D15" s="10"/>
      <c r="E15" s="258" t="s">
        <v>1105</v>
      </c>
      <c r="F15" s="12"/>
      <c r="G15" s="307">
        <v>10</v>
      </c>
      <c r="H15" s="9">
        <v>0.62</v>
      </c>
      <c r="I15" s="9" t="s">
        <v>3813</v>
      </c>
      <c r="J15" s="9" t="s">
        <v>3804</v>
      </c>
      <c r="K15" s="9" t="s">
        <v>3808</v>
      </c>
      <c r="L15" s="7">
        <f>'Прайс-лист'!N3134</f>
        <v>186.00829200000001</v>
      </c>
      <c r="M15" s="7">
        <f>'Прайс-лист'!O3134</f>
        <v>115.32514104000001</v>
      </c>
      <c r="N15" s="7"/>
    </row>
    <row r="16" spans="1:14" ht="7.5" customHeight="1" thickTop="1"/>
    <row r="17" spans="2:13" ht="37.5" customHeight="1">
      <c r="B17" s="500" t="s">
        <v>18</v>
      </c>
      <c r="C17" s="501"/>
      <c r="D17" s="501"/>
      <c r="E17" s="501"/>
      <c r="F17" s="501"/>
      <c r="G17" s="502"/>
    </row>
    <row r="18" spans="2:13" ht="7.5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2:13" ht="18.75" customHeight="1">
      <c r="B19" s="437" t="s">
        <v>3816</v>
      </c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2:13" ht="18.75" customHeight="1">
      <c r="B20" s="437" t="s">
        <v>3817</v>
      </c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</row>
    <row r="21" spans="2:13" ht="18.75" customHeight="1">
      <c r="B21" s="437" t="s">
        <v>3819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</row>
    <row r="22" spans="2:13" ht="18.75" customHeight="1">
      <c r="B22" s="437" t="s">
        <v>3818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2:13" ht="18.75" customHeight="1" thickBot="1">
      <c r="B23" s="437" t="s">
        <v>3858</v>
      </c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18.75" customHeight="1" thickTop="1" thickBot="1">
      <c r="E24" s="258" t="s">
        <v>1105</v>
      </c>
      <c r="F24" s="436" t="s">
        <v>3802</v>
      </c>
      <c r="G24" s="437"/>
      <c r="H24" s="437"/>
      <c r="I24" s="437"/>
      <c r="J24" s="437"/>
      <c r="K24" s="437"/>
      <c r="L24" s="437"/>
      <c r="M24" s="437"/>
    </row>
    <row r="25" spans="2:13" ht="7.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8">
    <mergeCell ref="B2:M2"/>
    <mergeCell ref="B17:G17"/>
    <mergeCell ref="B19:M19"/>
    <mergeCell ref="B21:M21"/>
    <mergeCell ref="F24:M24"/>
    <mergeCell ref="B20:M20"/>
    <mergeCell ref="B22:M22"/>
    <mergeCell ref="B23:M23"/>
  </mergeCells>
  <hyperlinks>
    <hyperlink ref="A4" location="'Прайс-лист'!B3131" display="ПРАЙС" xr:uid="{00000000-0004-0000-C300-000000000000}"/>
    <hyperlink ref="A3" location="П!B3" display="ПРОВІДНИКИ" xr:uid="{00000000-0004-0000-C300-000001000000}"/>
  </hyperlinks>
  <pageMargins left="0.7" right="0.7" top="0.75" bottom="0.75" header="0.3" footer="0.3"/>
  <pageSetup paperSize="9" scale="55" orientation="landscape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tabColor theme="5" tint="0.39997558519241921"/>
    <pageSetUpPr fitToPage="1"/>
  </sheetPr>
  <dimension ref="A1:P74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4" width="14.28515625" style="4" customWidth="1"/>
    <col min="15" max="15" width="97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7" t="s">
        <v>3820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5" ht="22.5" customHeight="1">
      <c r="A3" s="30" t="s">
        <v>0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13</v>
      </c>
      <c r="J4" s="5" t="s">
        <v>3809</v>
      </c>
      <c r="K4" s="5" t="s">
        <v>3803</v>
      </c>
      <c r="L4" s="5" t="s">
        <v>3803</v>
      </c>
      <c r="M4" s="5" t="s">
        <v>3815</v>
      </c>
      <c r="N4" s="5" t="s">
        <v>3814</v>
      </c>
    </row>
    <row r="5" spans="1:15" ht="7.5" customHeight="1" thickBot="1"/>
    <row r="6" spans="1:15" ht="18.600000000000001" customHeight="1" thickTop="1" thickBot="1">
      <c r="B6" s="8" t="s">
        <v>3821</v>
      </c>
      <c r="C6" s="9" t="s">
        <v>3688</v>
      </c>
      <c r="D6" s="10"/>
      <c r="E6" s="258" t="s">
        <v>1105</v>
      </c>
      <c r="F6" s="12"/>
      <c r="G6" s="9">
        <v>20</v>
      </c>
      <c r="H6" s="9">
        <v>3</v>
      </c>
      <c r="I6" s="9">
        <v>0.48</v>
      </c>
      <c r="J6" s="9" t="s">
        <v>3835</v>
      </c>
      <c r="K6" s="384" t="s">
        <v>4144</v>
      </c>
      <c r="L6" s="9" t="s">
        <v>3846</v>
      </c>
      <c r="M6" s="7">
        <f>'Прайс-лист'!N3145</f>
        <v>190.16875999999999</v>
      </c>
      <c r="N6" s="7">
        <f>'Прайс-лист'!O3145</f>
        <v>91.281004799999991</v>
      </c>
      <c r="O6" s="7"/>
    </row>
    <row r="7" spans="1:15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7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26"/>
    </row>
    <row r="9" spans="1:15" ht="18.75" customHeight="1" thickTop="1" thickBot="1">
      <c r="B9" s="8" t="s">
        <v>3859</v>
      </c>
      <c r="C9" s="9" t="s">
        <v>3689</v>
      </c>
      <c r="D9" s="10"/>
      <c r="E9" s="258" t="s">
        <v>1105</v>
      </c>
      <c r="F9" s="12"/>
      <c r="G9" s="9">
        <v>20</v>
      </c>
      <c r="H9" s="9">
        <v>4</v>
      </c>
      <c r="I9" s="9">
        <v>0.64</v>
      </c>
      <c r="J9" s="9" t="s">
        <v>3836</v>
      </c>
      <c r="K9" s="9" t="s">
        <v>3804</v>
      </c>
      <c r="L9" s="9" t="s">
        <v>3847</v>
      </c>
      <c r="M9" s="7">
        <f>'Прайс-лист'!N3146</f>
        <v>190.16875999999999</v>
      </c>
      <c r="N9" s="7">
        <f>'Прайс-лист'!O3146</f>
        <v>121.7080064</v>
      </c>
      <c r="O9" s="7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7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26"/>
    </row>
    <row r="12" spans="1:15" ht="18.75" customHeight="1" thickTop="1" thickBot="1">
      <c r="B12" s="8" t="s">
        <v>3822</v>
      </c>
      <c r="C12" s="9" t="s">
        <v>3690</v>
      </c>
      <c r="D12" s="10"/>
      <c r="E12" s="258" t="s">
        <v>1105</v>
      </c>
      <c r="F12" s="12"/>
      <c r="G12" s="9">
        <v>20</v>
      </c>
      <c r="H12" s="9">
        <v>5</v>
      </c>
      <c r="I12" s="9">
        <v>0.8</v>
      </c>
      <c r="J12" s="9" t="s">
        <v>3837</v>
      </c>
      <c r="K12" s="9" t="s">
        <v>3804</v>
      </c>
      <c r="L12" s="9" t="s">
        <v>3848</v>
      </c>
      <c r="M12" s="7">
        <f>'Прайс-лист'!N3147</f>
        <v>190.16875999999999</v>
      </c>
      <c r="N12" s="7">
        <f>'Прайс-лист'!O3147</f>
        <v>152.135008</v>
      </c>
      <c r="O12" s="7"/>
    </row>
    <row r="13" spans="1:15" ht="7.5" customHeight="1" thickTop="1" thickBot="1">
      <c r="B13" s="204"/>
      <c r="C13" s="205"/>
      <c r="D13" s="206"/>
      <c r="E13" s="207"/>
      <c r="F13" s="208"/>
      <c r="G13" s="205"/>
      <c r="H13" s="205"/>
      <c r="I13" s="205"/>
      <c r="J13" s="205"/>
      <c r="K13" s="205"/>
      <c r="L13" s="205"/>
      <c r="M13" s="205"/>
      <c r="N13" s="205"/>
      <c r="O13" s="7"/>
    </row>
    <row r="14" spans="1:15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9"/>
      <c r="N14" s="9"/>
      <c r="O14" s="26"/>
    </row>
    <row r="15" spans="1:15" ht="18.75" customHeight="1" thickTop="1" thickBot="1">
      <c r="B15" s="8" t="s">
        <v>3823</v>
      </c>
      <c r="C15" s="9" t="s">
        <v>3694</v>
      </c>
      <c r="D15" s="10"/>
      <c r="E15" s="258" t="s">
        <v>1105</v>
      </c>
      <c r="F15" s="12"/>
      <c r="G15" s="9">
        <v>25</v>
      </c>
      <c r="H15" s="9">
        <v>3</v>
      </c>
      <c r="I15" s="9">
        <v>0.6</v>
      </c>
      <c r="J15" s="9" t="s">
        <v>3838</v>
      </c>
      <c r="K15" s="9" t="s">
        <v>3804</v>
      </c>
      <c r="L15" s="9" t="s">
        <v>3849</v>
      </c>
      <c r="M15" s="7">
        <f>'Прайс-лист'!N3148</f>
        <v>190.16875999999999</v>
      </c>
      <c r="N15" s="7">
        <f>'Прайс-лист'!O3148</f>
        <v>114.10125599999999</v>
      </c>
      <c r="O15" s="7"/>
    </row>
    <row r="16" spans="1:15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20"/>
      <c r="N16" s="20"/>
      <c r="O16" s="7"/>
    </row>
    <row r="17" spans="2:15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9"/>
      <c r="N17" s="9"/>
      <c r="O17" s="26"/>
    </row>
    <row r="18" spans="2:15" ht="18.75" customHeight="1" thickTop="1" thickBot="1">
      <c r="B18" s="8" t="s">
        <v>3824</v>
      </c>
      <c r="C18" s="9" t="s">
        <v>3695</v>
      </c>
      <c r="D18" s="10"/>
      <c r="E18" s="258" t="s">
        <v>1105</v>
      </c>
      <c r="F18" s="12"/>
      <c r="G18" s="9">
        <v>25</v>
      </c>
      <c r="H18" s="9">
        <v>4</v>
      </c>
      <c r="I18" s="9">
        <v>0.8</v>
      </c>
      <c r="J18" s="9" t="s">
        <v>3837</v>
      </c>
      <c r="K18" s="9" t="s">
        <v>3804</v>
      </c>
      <c r="L18" s="9" t="s">
        <v>3848</v>
      </c>
      <c r="M18" s="7">
        <f>'Прайс-лист'!N3149</f>
        <v>186.00829200000001</v>
      </c>
      <c r="N18" s="7">
        <f>'Прайс-лист'!O3149</f>
        <v>148.80663360000003</v>
      </c>
      <c r="O18" s="7"/>
    </row>
    <row r="19" spans="2:15" ht="7.5" customHeight="1" thickTop="1" thickBot="1">
      <c r="B19" s="204"/>
      <c r="C19" s="205"/>
      <c r="D19" s="206"/>
      <c r="E19" s="207"/>
      <c r="F19" s="208"/>
      <c r="G19" s="205"/>
      <c r="H19" s="205"/>
      <c r="I19" s="205"/>
      <c r="J19" s="205"/>
      <c r="K19" s="205"/>
      <c r="L19" s="205"/>
      <c r="M19" s="205"/>
      <c r="N19" s="205"/>
      <c r="O19" s="7"/>
    </row>
    <row r="20" spans="2:15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9"/>
      <c r="N20" s="9"/>
      <c r="O20" s="26"/>
    </row>
    <row r="21" spans="2:15" ht="18.75" customHeight="1" thickTop="1" thickBot="1">
      <c r="B21" s="8" t="s">
        <v>3825</v>
      </c>
      <c r="C21" s="9" t="s">
        <v>3698</v>
      </c>
      <c r="D21" s="10"/>
      <c r="E21" s="258" t="s">
        <v>1105</v>
      </c>
      <c r="F21" s="12"/>
      <c r="G21" s="9">
        <v>30</v>
      </c>
      <c r="H21" s="9">
        <v>3</v>
      </c>
      <c r="I21" s="9">
        <v>0.72</v>
      </c>
      <c r="J21" s="9" t="s">
        <v>3839</v>
      </c>
      <c r="K21" s="9" t="s">
        <v>3804</v>
      </c>
      <c r="L21" s="9" t="s">
        <v>3851</v>
      </c>
      <c r="M21" s="7">
        <f>'Прайс-лист'!N3150</f>
        <v>190.16875999999999</v>
      </c>
      <c r="N21" s="7">
        <f>'Прайс-лист'!O3150</f>
        <v>136.92150719999998</v>
      </c>
      <c r="O21" s="7"/>
    </row>
    <row r="22" spans="2:15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0"/>
      <c r="O22" s="7"/>
    </row>
    <row r="23" spans="2:15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9"/>
      <c r="O23" s="26"/>
    </row>
    <row r="24" spans="2:15" ht="18.75" customHeight="1" thickTop="1" thickBot="1">
      <c r="B24" s="8" t="s">
        <v>3826</v>
      </c>
      <c r="C24" s="9" t="s">
        <v>3700</v>
      </c>
      <c r="D24" s="10"/>
      <c r="E24" s="258" t="s">
        <v>1105</v>
      </c>
      <c r="F24" s="12"/>
      <c r="G24" s="9">
        <v>30</v>
      </c>
      <c r="H24" s="9">
        <v>3.5</v>
      </c>
      <c r="I24" s="9">
        <v>0.84</v>
      </c>
      <c r="J24" s="9" t="s">
        <v>3840</v>
      </c>
      <c r="K24" s="9" t="s">
        <v>3804</v>
      </c>
      <c r="L24" s="9" t="s">
        <v>3850</v>
      </c>
      <c r="M24" s="7">
        <f>'Прайс-лист'!N3151</f>
        <v>186.00829200000001</v>
      </c>
      <c r="N24" s="7">
        <f>'Прайс-лист'!O3151</f>
        <v>156.24696528000001</v>
      </c>
      <c r="O24" s="7"/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20"/>
      <c r="N25" s="20"/>
      <c r="O25" s="7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9"/>
      <c r="N26" s="9"/>
      <c r="O26" s="26"/>
    </row>
    <row r="27" spans="2:15" ht="18.75" customHeight="1" thickTop="1" thickBot="1">
      <c r="B27" s="8" t="s">
        <v>3827</v>
      </c>
      <c r="C27" s="9" t="s">
        <v>3702</v>
      </c>
      <c r="D27" s="10"/>
      <c r="E27" s="258" t="s">
        <v>1105</v>
      </c>
      <c r="F27" s="12"/>
      <c r="G27" s="9">
        <v>30</v>
      </c>
      <c r="H27" s="9">
        <v>4</v>
      </c>
      <c r="I27" s="9">
        <v>0.96099999999999997</v>
      </c>
      <c r="J27" s="9" t="s">
        <v>3841</v>
      </c>
      <c r="K27" s="9" t="s">
        <v>3804</v>
      </c>
      <c r="L27" s="9" t="s">
        <v>3852</v>
      </c>
      <c r="M27" s="7">
        <f>'Прайс-лист'!N3152</f>
        <v>190.16875999999999</v>
      </c>
      <c r="N27" s="7">
        <f>'Прайс-лист'!O3152</f>
        <v>182.75217835999999</v>
      </c>
      <c r="O27" s="7"/>
    </row>
    <row r="28" spans="2:15" ht="7.5" customHeight="1" thickTop="1">
      <c r="B28" s="19"/>
      <c r="C28" s="20"/>
      <c r="D28" s="21"/>
      <c r="E28" s="22"/>
      <c r="F28" s="23"/>
      <c r="G28" s="20"/>
      <c r="H28" s="20"/>
      <c r="I28" s="20"/>
      <c r="J28" s="20"/>
      <c r="K28" s="20"/>
      <c r="L28" s="20"/>
      <c r="M28" s="20"/>
      <c r="N28" s="20"/>
      <c r="O28" s="7"/>
    </row>
    <row r="29" spans="2:15" ht="7.5" customHeight="1" thickBot="1">
      <c r="B29" s="25"/>
      <c r="C29" s="9"/>
      <c r="D29" s="10"/>
      <c r="E29" s="14"/>
      <c r="F29" s="14"/>
      <c r="G29" s="9"/>
      <c r="H29" s="9"/>
      <c r="I29" s="9"/>
      <c r="J29" s="9"/>
      <c r="K29" s="9"/>
      <c r="L29" s="9"/>
      <c r="M29" s="9"/>
      <c r="N29" s="9"/>
      <c r="O29" s="26"/>
    </row>
    <row r="30" spans="2:15" ht="18.75" customHeight="1" thickTop="1" thickBot="1">
      <c r="B30" s="8" t="s">
        <v>3828</v>
      </c>
      <c r="C30" s="9" t="s">
        <v>3703</v>
      </c>
      <c r="D30" s="10"/>
      <c r="E30" s="258" t="s">
        <v>1105</v>
      </c>
      <c r="F30" s="12"/>
      <c r="G30" s="9">
        <v>30</v>
      </c>
      <c r="H30" s="9">
        <v>5</v>
      </c>
      <c r="I30" s="9">
        <v>1.2</v>
      </c>
      <c r="J30" s="9" t="s">
        <v>3842</v>
      </c>
      <c r="K30" s="9" t="s">
        <v>3804</v>
      </c>
      <c r="L30" s="9" t="s">
        <v>3853</v>
      </c>
      <c r="M30" s="7">
        <f>'Прайс-лист'!N3153</f>
        <v>190.16875999999999</v>
      </c>
      <c r="N30" s="7">
        <f>'Прайс-лист'!O3153</f>
        <v>228.20251199999998</v>
      </c>
      <c r="O30" s="7"/>
    </row>
    <row r="31" spans="2:15" ht="7.5" customHeight="1" thickTop="1" thickBot="1">
      <c r="B31" s="204"/>
      <c r="C31" s="205"/>
      <c r="D31" s="206"/>
      <c r="E31" s="207"/>
      <c r="F31" s="208"/>
      <c r="G31" s="205"/>
      <c r="H31" s="205"/>
      <c r="I31" s="205"/>
      <c r="J31" s="205"/>
      <c r="K31" s="205"/>
      <c r="L31" s="205"/>
      <c r="M31" s="205"/>
      <c r="N31" s="205"/>
      <c r="O31" s="7"/>
    </row>
    <row r="32" spans="2:15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9"/>
      <c r="N32" s="9"/>
      <c r="O32" s="26"/>
    </row>
    <row r="33" spans="2:15" ht="18.75" customHeight="1" thickTop="1" thickBot="1">
      <c r="B33" s="8" t="s">
        <v>3829</v>
      </c>
      <c r="C33" s="9" t="s">
        <v>3706</v>
      </c>
      <c r="D33" s="10"/>
      <c r="E33" s="258" t="s">
        <v>1105</v>
      </c>
      <c r="F33" s="12"/>
      <c r="G33" s="9">
        <v>40</v>
      </c>
      <c r="H33" s="9">
        <v>3</v>
      </c>
      <c r="I33" s="9">
        <v>0.96099999999999997</v>
      </c>
      <c r="J33" s="9" t="s">
        <v>3841</v>
      </c>
      <c r="K33" s="9" t="s">
        <v>3804</v>
      </c>
      <c r="L33" s="9" t="s">
        <v>3852</v>
      </c>
      <c r="M33" s="7">
        <f>'Прайс-лист'!N3154</f>
        <v>190.16875999999999</v>
      </c>
      <c r="N33" s="7">
        <f>'Прайс-лист'!O3154</f>
        <v>182.75217835999999</v>
      </c>
      <c r="O33" s="7"/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7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  <c r="O35" s="26"/>
    </row>
    <row r="36" spans="2:15" ht="18.75" customHeight="1" thickTop="1" thickBot="1">
      <c r="B36" s="8" t="s">
        <v>3833</v>
      </c>
      <c r="C36" s="9" t="s">
        <v>3707</v>
      </c>
      <c r="D36" s="10"/>
      <c r="E36" s="258" t="s">
        <v>1105</v>
      </c>
      <c r="F36" s="12"/>
      <c r="G36" s="9">
        <v>40</v>
      </c>
      <c r="H36" s="9">
        <v>4</v>
      </c>
      <c r="I36" s="9">
        <v>1.29</v>
      </c>
      <c r="J36" s="9" t="s">
        <v>3843</v>
      </c>
      <c r="K36" s="9" t="s">
        <v>3804</v>
      </c>
      <c r="L36" s="9" t="s">
        <v>3854</v>
      </c>
      <c r="M36" s="7">
        <f>'Прайс-лист'!N3155</f>
        <v>186.00829200000001</v>
      </c>
      <c r="N36" s="7">
        <f>'Прайс-лист'!O3155</f>
        <v>239.95069668000002</v>
      </c>
      <c r="O36" s="7"/>
    </row>
    <row r="37" spans="2:15" ht="7.5" customHeight="1" thickTop="1"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7"/>
    </row>
    <row r="38" spans="2:15" ht="7.5" customHeight="1" thickBot="1">
      <c r="B38" s="25"/>
      <c r="C38" s="9"/>
      <c r="D38" s="10"/>
      <c r="E38" s="14"/>
      <c r="F38" s="14"/>
      <c r="G38" s="9"/>
      <c r="H38" s="9"/>
      <c r="I38" s="9"/>
      <c r="J38" s="9"/>
      <c r="K38" s="9"/>
      <c r="L38" s="9"/>
      <c r="M38" s="9"/>
      <c r="N38" s="9"/>
      <c r="O38" s="26"/>
    </row>
    <row r="39" spans="2:15" ht="18.75" customHeight="1" thickTop="1" thickBot="1">
      <c r="B39" s="8" t="s">
        <v>3830</v>
      </c>
      <c r="C39" s="9" t="s">
        <v>3708</v>
      </c>
      <c r="D39" s="10"/>
      <c r="E39" s="258" t="s">
        <v>1105</v>
      </c>
      <c r="F39" s="12"/>
      <c r="G39" s="9">
        <v>40</v>
      </c>
      <c r="H39" s="9">
        <v>5</v>
      </c>
      <c r="I39" s="9">
        <v>1.6</v>
      </c>
      <c r="J39" s="9" t="s">
        <v>3844</v>
      </c>
      <c r="K39" s="9" t="s">
        <v>3804</v>
      </c>
      <c r="L39" s="9" t="s">
        <v>3855</v>
      </c>
      <c r="M39" s="7">
        <f>'Прайс-лист'!N3156</f>
        <v>190.16875999999999</v>
      </c>
      <c r="N39" s="7">
        <f>'Прайс-лист'!O3156</f>
        <v>304.270016</v>
      </c>
      <c r="O39" s="7"/>
    </row>
    <row r="40" spans="2:15" ht="7.5" customHeight="1" thickTop="1" thickBot="1">
      <c r="B40" s="204"/>
      <c r="C40" s="205"/>
      <c r="D40" s="206"/>
      <c r="E40" s="207"/>
      <c r="F40" s="208"/>
      <c r="G40" s="205"/>
      <c r="H40" s="205"/>
      <c r="I40" s="205"/>
      <c r="J40" s="205"/>
      <c r="K40" s="205"/>
      <c r="L40" s="205"/>
      <c r="M40" s="205"/>
      <c r="N40" s="205"/>
      <c r="O40" s="7"/>
    </row>
    <row r="41" spans="2:15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9"/>
      <c r="O41" s="26"/>
    </row>
    <row r="42" spans="2:15" ht="18.75" customHeight="1" thickTop="1" thickBot="1">
      <c r="B42" s="8" t="s">
        <v>3834</v>
      </c>
      <c r="C42" s="9" t="s">
        <v>3709</v>
      </c>
      <c r="D42" s="10"/>
      <c r="E42" s="258" t="s">
        <v>1105</v>
      </c>
      <c r="F42" s="12"/>
      <c r="G42" s="9">
        <v>50</v>
      </c>
      <c r="H42" s="9">
        <v>3</v>
      </c>
      <c r="I42" s="9">
        <v>1.2</v>
      </c>
      <c r="J42" s="9" t="s">
        <v>3842</v>
      </c>
      <c r="K42" s="9" t="s">
        <v>3804</v>
      </c>
      <c r="L42" s="9" t="s">
        <v>3853</v>
      </c>
      <c r="M42" s="7">
        <f>'Прайс-лист'!N3157</f>
        <v>190.16875999999999</v>
      </c>
      <c r="N42" s="7">
        <f>'Прайс-лист'!O3157</f>
        <v>228.20251199999998</v>
      </c>
      <c r="O42" s="7"/>
    </row>
    <row r="43" spans="2:15" ht="7.5" customHeight="1" thickTop="1"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7"/>
    </row>
    <row r="44" spans="2:15" ht="7.5" customHeight="1" thickBot="1">
      <c r="B44" s="25"/>
      <c r="C44" s="9"/>
      <c r="D44" s="10"/>
      <c r="E44" s="14"/>
      <c r="F44" s="14"/>
      <c r="G44" s="9"/>
      <c r="H44" s="9"/>
      <c r="I44" s="9"/>
      <c r="J44" s="9"/>
      <c r="K44" s="9"/>
      <c r="L44" s="9"/>
      <c r="M44" s="9"/>
      <c r="N44" s="9"/>
      <c r="O44" s="26"/>
    </row>
    <row r="45" spans="2:15" ht="18.75" customHeight="1" thickTop="1" thickBot="1">
      <c r="B45" s="8" t="s">
        <v>3831</v>
      </c>
      <c r="C45" s="9" t="s">
        <v>3713</v>
      </c>
      <c r="D45" s="10"/>
      <c r="E45" s="258" t="s">
        <v>1105</v>
      </c>
      <c r="F45" s="12"/>
      <c r="G45" s="9">
        <v>50</v>
      </c>
      <c r="H45" s="9">
        <v>4</v>
      </c>
      <c r="I45" s="9">
        <v>1.6</v>
      </c>
      <c r="J45" s="9" t="s">
        <v>3844</v>
      </c>
      <c r="K45" s="9" t="s">
        <v>3804</v>
      </c>
      <c r="L45" s="9" t="s">
        <v>3855</v>
      </c>
      <c r="M45" s="7">
        <f>'Прайс-лист'!N3158</f>
        <v>190.16875999999999</v>
      </c>
      <c r="N45" s="7">
        <f>'Прайс-лист'!O3158</f>
        <v>304.270016</v>
      </c>
      <c r="O45" s="7"/>
    </row>
    <row r="46" spans="2:15" ht="7.5" customHeight="1" thickTop="1"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7"/>
    </row>
    <row r="47" spans="2:15" ht="7.5" customHeight="1" thickBot="1">
      <c r="B47" s="25"/>
      <c r="C47" s="9"/>
      <c r="D47" s="10"/>
      <c r="E47" s="14"/>
      <c r="F47" s="14"/>
      <c r="G47" s="9"/>
      <c r="H47" s="9"/>
      <c r="I47" s="9"/>
      <c r="J47" s="9"/>
      <c r="K47" s="9"/>
      <c r="L47" s="9"/>
      <c r="M47" s="9"/>
      <c r="N47" s="9"/>
      <c r="O47" s="26"/>
    </row>
    <row r="48" spans="2:15" ht="18.75" customHeight="1" thickTop="1" thickBot="1">
      <c r="B48" s="8" t="s">
        <v>3832</v>
      </c>
      <c r="C48" s="9" t="s">
        <v>3714</v>
      </c>
      <c r="D48" s="10"/>
      <c r="E48" s="258" t="s">
        <v>1105</v>
      </c>
      <c r="F48" s="12"/>
      <c r="G48" s="9">
        <v>50</v>
      </c>
      <c r="H48" s="9">
        <v>5</v>
      </c>
      <c r="I48" s="9">
        <v>2</v>
      </c>
      <c r="J48" s="9" t="s">
        <v>3845</v>
      </c>
      <c r="K48" s="9" t="s">
        <v>3804</v>
      </c>
      <c r="L48" s="9" t="s">
        <v>3856</v>
      </c>
      <c r="M48" s="7">
        <f>'Прайс-лист'!N3159</f>
        <v>190.16875999999999</v>
      </c>
      <c r="N48" s="7">
        <f>'Прайс-лист'!O3159</f>
        <v>380.33751999999998</v>
      </c>
      <c r="O48" s="7"/>
    </row>
    <row r="49" spans="2:14" ht="7.5" customHeight="1" thickTop="1"/>
    <row r="50" spans="2:14" ht="37.5" customHeight="1">
      <c r="B50" s="500" t="s">
        <v>18</v>
      </c>
      <c r="C50" s="501"/>
      <c r="D50" s="501"/>
      <c r="E50" s="501"/>
      <c r="F50" s="501"/>
      <c r="G50" s="502"/>
      <c r="H50" s="174"/>
    </row>
    <row r="51" spans="2:14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2:14" ht="18.75" customHeight="1">
      <c r="B52" s="437" t="s">
        <v>3857</v>
      </c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</row>
    <row r="53" spans="2:14" ht="18.75" customHeight="1">
      <c r="B53" s="437" t="s">
        <v>3819</v>
      </c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</row>
    <row r="54" spans="2:14" ht="18.75" customHeight="1">
      <c r="B54" s="437" t="s">
        <v>3818</v>
      </c>
      <c r="C54" s="437"/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</row>
    <row r="55" spans="2:14" ht="18.75" customHeight="1" thickBot="1">
      <c r="B55" s="437" t="s">
        <v>3858</v>
      </c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7"/>
    </row>
    <row r="56" spans="2:14" ht="18.75" customHeight="1" thickTop="1" thickBot="1">
      <c r="E56" s="258" t="s">
        <v>1105</v>
      </c>
      <c r="F56" s="436" t="s">
        <v>3802</v>
      </c>
      <c r="G56" s="437"/>
      <c r="H56" s="437"/>
      <c r="I56" s="437"/>
      <c r="J56" s="437"/>
      <c r="K56" s="437"/>
      <c r="L56" s="437"/>
      <c r="M56" s="437"/>
      <c r="N56" s="437"/>
    </row>
    <row r="57" spans="2:14" ht="7.5" customHeight="1" thickTop="1"/>
    <row r="58" spans="2:14" ht="18.75" customHeight="1"/>
    <row r="59" spans="2:14" ht="18.75" customHeight="1"/>
    <row r="60" spans="2:14" ht="18.75" customHeight="1"/>
    <row r="61" spans="2:14" ht="18.75" customHeight="1"/>
    <row r="62" spans="2:14" ht="18.75" customHeight="1"/>
    <row r="63" spans="2:14" ht="18.75" customHeight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7">
    <mergeCell ref="B55:N55"/>
    <mergeCell ref="F56:N56"/>
    <mergeCell ref="B2:N2"/>
    <mergeCell ref="B50:G50"/>
    <mergeCell ref="B52:N52"/>
    <mergeCell ref="B53:N53"/>
    <mergeCell ref="B54:N54"/>
  </mergeCells>
  <hyperlinks>
    <hyperlink ref="A4" location="'Прайс-лист'!B3150" display="ПРАЙС" xr:uid="{00000000-0004-0000-C400-000000000000}"/>
    <hyperlink ref="A3" location="П!C3" display="ПРОВІДНИКИ" xr:uid="{00000000-0004-0000-C400-000001000000}"/>
  </hyperlink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E2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s="176" customFormat="1" ht="22.5" customHeight="1">
      <c r="B2" s="399" t="s">
        <v>0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.5" customHeight="1"/>
    <row r="16" spans="2:4" ht="75" hidden="1" customHeight="1"/>
    <row r="17" ht="75" hidden="1" customHeight="1"/>
    <row r="18" ht="75" hidden="1" customHeight="1"/>
    <row r="19" ht="75" hidden="1" customHeight="1"/>
    <row r="20" ht="75" hidden="1" customHeight="1"/>
  </sheetData>
  <mergeCells count="14">
    <mergeCell ref="B1:D1"/>
    <mergeCell ref="B3:B5"/>
    <mergeCell ref="C3:C5"/>
    <mergeCell ref="D3:D5"/>
    <mergeCell ref="B6:B8"/>
    <mergeCell ref="C6:C8"/>
    <mergeCell ref="D6:D8"/>
    <mergeCell ref="B2:D2"/>
    <mergeCell ref="B9:B11"/>
    <mergeCell ref="C9:C11"/>
    <mergeCell ref="D9:D11"/>
    <mergeCell ref="B12:B14"/>
    <mergeCell ref="C12:C14"/>
    <mergeCell ref="D12:D14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  <pageSetUpPr fitToPage="1"/>
  </sheetPr>
  <dimension ref="A1:N57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7" t="s">
        <v>1767</v>
      </c>
      <c r="C2" s="458"/>
      <c r="D2" s="458"/>
      <c r="E2" s="458"/>
      <c r="F2" s="458"/>
      <c r="G2" s="458"/>
      <c r="H2" s="458"/>
      <c r="I2" s="458"/>
      <c r="J2" s="458"/>
      <c r="K2" s="458"/>
      <c r="L2" s="459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1747</v>
      </c>
      <c r="C6" s="9" t="s">
        <v>1759</v>
      </c>
      <c r="D6" s="10"/>
      <c r="E6" s="230" t="s">
        <v>212</v>
      </c>
      <c r="F6" s="12"/>
      <c r="G6" s="444">
        <v>130</v>
      </c>
      <c r="H6" s="444">
        <v>26</v>
      </c>
      <c r="I6" s="444" t="s">
        <v>17</v>
      </c>
      <c r="J6" s="444">
        <v>20</v>
      </c>
      <c r="K6" s="9">
        <v>5.5E-2</v>
      </c>
      <c r="L6" s="7">
        <f>'Прайс-лист'!N234</f>
        <v>50.443147899999992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1748</v>
      </c>
      <c r="C8" s="9" t="s">
        <v>1760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'Прайс-лист'!N235</f>
        <v>0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1749</v>
      </c>
      <c r="C10" s="9" t="s">
        <v>253</v>
      </c>
      <c r="D10" s="10"/>
      <c r="E10" s="232" t="s">
        <v>214</v>
      </c>
      <c r="F10" s="12"/>
      <c r="G10" s="444"/>
      <c r="H10" s="444"/>
      <c r="I10" s="444"/>
      <c r="J10" s="444"/>
      <c r="K10" s="9" t="s">
        <v>87</v>
      </c>
      <c r="L10" s="7">
        <f>'Прайс-лист'!N236</f>
        <v>0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1750</v>
      </c>
      <c r="C12" s="9" t="s">
        <v>254</v>
      </c>
      <c r="D12" s="10"/>
      <c r="E12" s="233" t="s">
        <v>215</v>
      </c>
      <c r="F12" s="12"/>
      <c r="G12" s="444"/>
      <c r="H12" s="444"/>
      <c r="I12" s="444"/>
      <c r="J12" s="444"/>
      <c r="K12" s="9" t="s">
        <v>87</v>
      </c>
      <c r="L12" s="7">
        <f>'Прайс-лист'!N237</f>
        <v>93.610529999999997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1751</v>
      </c>
      <c r="C15" s="9" t="s">
        <v>1761</v>
      </c>
      <c r="D15" s="10"/>
      <c r="E15" s="230" t="s">
        <v>212</v>
      </c>
      <c r="F15" s="12"/>
      <c r="G15" s="444">
        <v>330</v>
      </c>
      <c r="H15" s="444">
        <v>26</v>
      </c>
      <c r="I15" s="444" t="s">
        <v>17</v>
      </c>
      <c r="J15" s="444">
        <v>20</v>
      </c>
      <c r="K15" s="9" t="s">
        <v>87</v>
      </c>
      <c r="L15" s="7">
        <f>'Прайс-лист'!N238</f>
        <v>91.461235599999995</v>
      </c>
    </row>
    <row r="16" spans="1:12" ht="3.75" customHeight="1" thickTop="1" thickBot="1">
      <c r="C16" s="9"/>
      <c r="D16" s="10"/>
      <c r="E16" s="13"/>
      <c r="F16" s="13"/>
      <c r="G16" s="444"/>
      <c r="H16" s="444"/>
      <c r="I16" s="444"/>
      <c r="J16" s="444"/>
      <c r="K16" s="9"/>
    </row>
    <row r="17" spans="2:12" ht="18.75" customHeight="1" thickTop="1" thickBot="1">
      <c r="B17" s="16" t="s">
        <v>1752</v>
      </c>
      <c r="C17" s="9" t="s">
        <v>1762</v>
      </c>
      <c r="D17" s="10"/>
      <c r="E17" s="231" t="s">
        <v>213</v>
      </c>
      <c r="F17" s="14"/>
      <c r="G17" s="444"/>
      <c r="H17" s="444"/>
      <c r="I17" s="444"/>
      <c r="J17" s="444"/>
      <c r="K17" s="9" t="s">
        <v>87</v>
      </c>
      <c r="L17" s="7">
        <f>'Прайс-лист'!N239</f>
        <v>0</v>
      </c>
    </row>
    <row r="18" spans="2:12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9"/>
    </row>
    <row r="19" spans="2:12" ht="18.75" customHeight="1" thickTop="1" thickBot="1">
      <c r="B19" s="16" t="s">
        <v>1753</v>
      </c>
      <c r="C19" s="9" t="s">
        <v>257</v>
      </c>
      <c r="D19" s="10"/>
      <c r="E19" s="232" t="s">
        <v>214</v>
      </c>
      <c r="F19" s="12"/>
      <c r="G19" s="444"/>
      <c r="H19" s="444"/>
      <c r="I19" s="444"/>
      <c r="J19" s="444"/>
      <c r="K19" s="9" t="s">
        <v>87</v>
      </c>
      <c r="L19" s="7">
        <f>'Прайс-лист'!N240</f>
        <v>0</v>
      </c>
    </row>
    <row r="20" spans="2:12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9"/>
    </row>
    <row r="21" spans="2:12" ht="18.75" customHeight="1" thickTop="1" thickBot="1">
      <c r="B21" s="16" t="s">
        <v>1754</v>
      </c>
      <c r="C21" s="9" t="s">
        <v>258</v>
      </c>
      <c r="D21" s="10"/>
      <c r="E21" s="233" t="s">
        <v>215</v>
      </c>
      <c r="F21" s="12"/>
      <c r="G21" s="444"/>
      <c r="H21" s="444"/>
      <c r="I21" s="444"/>
      <c r="J21" s="444"/>
      <c r="K21" s="9" t="s">
        <v>87</v>
      </c>
      <c r="L21" s="7">
        <f>'Прайс-лист'!N241</f>
        <v>121.92108300000001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8" t="s">
        <v>1755</v>
      </c>
      <c r="C24" s="9" t="s">
        <v>1763</v>
      </c>
      <c r="D24" s="10"/>
      <c r="E24" s="230" t="s">
        <v>212</v>
      </c>
      <c r="F24" s="12"/>
      <c r="G24" s="444">
        <v>415</v>
      </c>
      <c r="H24" s="444">
        <v>26</v>
      </c>
      <c r="I24" s="444" t="s">
        <v>17</v>
      </c>
      <c r="J24" s="444">
        <v>20</v>
      </c>
      <c r="K24" s="9" t="s">
        <v>87</v>
      </c>
      <c r="L24" s="7">
        <f>'Прайс-лист'!N242</f>
        <v>117.86167900000001</v>
      </c>
    </row>
    <row r="25" spans="2:12" ht="3.75" customHeight="1" thickTop="1" thickBot="1">
      <c r="C25" s="9"/>
      <c r="D25" s="10"/>
      <c r="E25" s="13"/>
      <c r="F25" s="13"/>
      <c r="G25" s="444"/>
      <c r="H25" s="444"/>
      <c r="I25" s="444"/>
      <c r="J25" s="444"/>
      <c r="K25" s="9"/>
    </row>
    <row r="26" spans="2:12" ht="18.75" customHeight="1" thickTop="1" thickBot="1">
      <c r="B26" s="16" t="s">
        <v>1756</v>
      </c>
      <c r="C26" s="9" t="s">
        <v>1764</v>
      </c>
      <c r="D26" s="10"/>
      <c r="E26" s="231" t="s">
        <v>213</v>
      </c>
      <c r="F26" s="14"/>
      <c r="G26" s="444"/>
      <c r="H26" s="444"/>
      <c r="I26" s="444"/>
      <c r="J26" s="444"/>
      <c r="K26" s="9" t="s">
        <v>87</v>
      </c>
      <c r="L26" s="7">
        <f>'Прайс-лист'!N243</f>
        <v>0</v>
      </c>
    </row>
    <row r="27" spans="2:12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9"/>
    </row>
    <row r="28" spans="2:12" ht="18.75" customHeight="1" thickTop="1" thickBot="1">
      <c r="B28" s="16" t="s">
        <v>1757</v>
      </c>
      <c r="C28" s="9" t="s">
        <v>261</v>
      </c>
      <c r="D28" s="10"/>
      <c r="E28" s="232" t="s">
        <v>214</v>
      </c>
      <c r="F28" s="12"/>
      <c r="G28" s="444"/>
      <c r="H28" s="444"/>
      <c r="I28" s="444"/>
      <c r="J28" s="444"/>
      <c r="K28" s="9" t="s">
        <v>87</v>
      </c>
      <c r="L28" s="7">
        <f>'Прайс-лист'!N244</f>
        <v>0</v>
      </c>
    </row>
    <row r="29" spans="2:12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9"/>
    </row>
    <row r="30" spans="2:12" ht="18.75" customHeight="1" thickTop="1" thickBot="1">
      <c r="B30" s="16" t="s">
        <v>1758</v>
      </c>
      <c r="C30" s="9" t="s">
        <v>262</v>
      </c>
      <c r="D30" s="10"/>
      <c r="E30" s="233" t="s">
        <v>215</v>
      </c>
      <c r="F30" s="12"/>
      <c r="G30" s="444"/>
      <c r="H30" s="444"/>
      <c r="I30" s="444"/>
      <c r="J30" s="444"/>
      <c r="K30" s="9" t="s">
        <v>87</v>
      </c>
      <c r="L30" s="7">
        <f>'Прайс-лист'!N245</f>
        <v>150.23584699999998</v>
      </c>
    </row>
    <row r="31" spans="2:12" ht="7.5" customHeight="1" thickTop="1"/>
    <row r="32" spans="2:12" ht="37.5" customHeight="1">
      <c r="B32" s="460" t="s">
        <v>18</v>
      </c>
      <c r="C32" s="461"/>
      <c r="D32" s="461"/>
      <c r="E32" s="461"/>
      <c r="F32" s="461"/>
      <c r="G32" s="462"/>
    </row>
    <row r="33" spans="2:12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2:12" ht="18.75" customHeight="1">
      <c r="B34" s="437" t="s">
        <v>36</v>
      </c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2:12" ht="18.75" customHeight="1">
      <c r="B35" s="437" t="s">
        <v>37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</row>
    <row r="36" spans="2:12" ht="18.75" customHeight="1" thickBot="1">
      <c r="B36" s="437" t="s">
        <v>93</v>
      </c>
      <c r="C36" s="437"/>
      <c r="D36" s="437"/>
      <c r="E36" s="437"/>
      <c r="F36" s="437"/>
      <c r="G36" s="437"/>
      <c r="H36" s="437"/>
      <c r="I36" s="437"/>
      <c r="J36" s="437"/>
      <c r="K36" s="437"/>
      <c r="L36" s="437"/>
    </row>
    <row r="37" spans="2:12" ht="18.75" customHeight="1" thickTop="1" thickBot="1">
      <c r="E37" s="230" t="s">
        <v>212</v>
      </c>
      <c r="F37" s="436" t="s">
        <v>1698</v>
      </c>
      <c r="G37" s="437"/>
      <c r="H37" s="437"/>
      <c r="I37" s="437"/>
      <c r="J37" s="437"/>
      <c r="K37" s="437"/>
      <c r="L37" s="437"/>
    </row>
    <row r="38" spans="2:12" ht="18.75" customHeight="1" thickTop="1" thickBot="1">
      <c r="E38" s="231" t="s">
        <v>213</v>
      </c>
      <c r="F38" s="436" t="s">
        <v>1699</v>
      </c>
      <c r="G38" s="437"/>
      <c r="H38" s="437"/>
      <c r="I38" s="437"/>
      <c r="J38" s="437"/>
      <c r="K38" s="437"/>
      <c r="L38" s="437"/>
    </row>
    <row r="39" spans="2:12" ht="18.75" customHeight="1" thickTop="1" thickBot="1">
      <c r="E39" s="232" t="s">
        <v>214</v>
      </c>
      <c r="F39" s="436" t="s">
        <v>1765</v>
      </c>
      <c r="G39" s="437"/>
      <c r="H39" s="437"/>
      <c r="I39" s="437"/>
      <c r="J39" s="437"/>
      <c r="K39" s="437"/>
      <c r="L39" s="437"/>
    </row>
    <row r="40" spans="2:12" ht="18.75" customHeight="1" thickTop="1" thickBot="1">
      <c r="E40" s="233" t="s">
        <v>215</v>
      </c>
      <c r="F40" s="436" t="s">
        <v>1766</v>
      </c>
      <c r="G40" s="437"/>
      <c r="H40" s="437"/>
      <c r="I40" s="437"/>
      <c r="J40" s="437"/>
      <c r="K40" s="437"/>
      <c r="L40" s="437"/>
    </row>
    <row r="41" spans="2:12" ht="18.75" customHeight="1" thickTop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1">
    <mergeCell ref="F39:L39"/>
    <mergeCell ref="F40:L40"/>
    <mergeCell ref="B32:G32"/>
    <mergeCell ref="G15:G21"/>
    <mergeCell ref="H15:H21"/>
    <mergeCell ref="I15:I21"/>
    <mergeCell ref="J15:J21"/>
    <mergeCell ref="G24:G30"/>
    <mergeCell ref="H24:H30"/>
    <mergeCell ref="I24:I30"/>
    <mergeCell ref="J24:J30"/>
    <mergeCell ref="B34:L34"/>
    <mergeCell ref="B35:L35"/>
    <mergeCell ref="B36:L36"/>
    <mergeCell ref="F37:L37"/>
    <mergeCell ref="F38:L38"/>
    <mergeCell ref="B2:L2"/>
    <mergeCell ref="G6:G12"/>
    <mergeCell ref="H6:H12"/>
    <mergeCell ref="I6:I12"/>
    <mergeCell ref="J6:J12"/>
  </mergeCells>
  <hyperlinks>
    <hyperlink ref="A3" location="Т!R12C4" display="ТРИМАЧІ" xr:uid="{00000000-0004-0000-1300-000000000000}"/>
    <hyperlink ref="A4" location="'Прайс-лист'!R239C2" display="ПРАЙС" xr:uid="{00000000-0004-0000-13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  <pageSetUpPr fitToPage="1"/>
  </sheetPr>
  <dimension ref="A1:N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0.28515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5" t="s">
        <v>1772</v>
      </c>
      <c r="C2" s="446"/>
      <c r="D2" s="446"/>
      <c r="E2" s="446"/>
      <c r="F2" s="446"/>
      <c r="G2" s="446"/>
      <c r="H2" s="446"/>
      <c r="I2" s="446"/>
      <c r="J2" s="446"/>
      <c r="K2" s="446"/>
      <c r="L2" s="44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1768</v>
      </c>
      <c r="C6" s="9" t="s">
        <v>1771</v>
      </c>
      <c r="D6" s="10"/>
      <c r="E6" s="11" t="s">
        <v>385</v>
      </c>
      <c r="F6" s="12"/>
      <c r="G6" s="444">
        <v>330</v>
      </c>
      <c r="H6" s="444">
        <v>30</v>
      </c>
      <c r="I6" s="444" t="s">
        <v>1773</v>
      </c>
      <c r="J6" s="444">
        <v>125</v>
      </c>
      <c r="K6" s="9">
        <v>0.20599999999999999</v>
      </c>
      <c r="L6" s="7">
        <f>'Прайс-лист'!N256</f>
        <v>93.807245385266711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1769</v>
      </c>
      <c r="C8" s="9" t="s">
        <v>199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'Прайс-лист'!N257</f>
        <v>514.20267840812869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3" ht="18.75" customHeight="1" thickTop="1" thickBot="1">
      <c r="B10" s="16" t="s">
        <v>1770</v>
      </c>
      <c r="C10" s="9" t="s">
        <v>200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'Прайс-лист'!N258</f>
        <v>251.88982557154952</v>
      </c>
    </row>
    <row r="11" spans="1:13" ht="7.5" customHeight="1" thickTop="1"/>
    <row r="12" spans="1:13" ht="37.5" customHeight="1">
      <c r="B12" s="448" t="s">
        <v>18</v>
      </c>
      <c r="C12" s="449"/>
      <c r="D12" s="449"/>
      <c r="E12" s="449"/>
      <c r="F12" s="449"/>
      <c r="G12" s="450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7" t="s">
        <v>1205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29"/>
    </row>
    <row r="15" spans="1:13" ht="18.75" customHeight="1" thickTop="1" thickBot="1">
      <c r="E15" s="11" t="s">
        <v>385</v>
      </c>
      <c r="F15" s="436" t="s">
        <v>38</v>
      </c>
      <c r="G15" s="437"/>
      <c r="H15" s="437"/>
      <c r="I15" s="227"/>
    </row>
    <row r="16" spans="1:13" ht="18.75" customHeight="1" thickTop="1" thickBot="1">
      <c r="E16" s="27" t="s">
        <v>11</v>
      </c>
      <c r="F16" s="436" t="s">
        <v>39</v>
      </c>
      <c r="G16" s="437"/>
      <c r="H16" s="437"/>
      <c r="I16" s="227"/>
    </row>
    <row r="17" spans="5:9" ht="18.75" customHeight="1" thickTop="1" thickBot="1">
      <c r="E17" s="28" t="s">
        <v>386</v>
      </c>
      <c r="F17" s="436" t="s">
        <v>40</v>
      </c>
      <c r="G17" s="437"/>
      <c r="H17" s="437"/>
      <c r="I17" s="227"/>
    </row>
    <row r="18" spans="5:9" ht="18.75" customHeight="1" thickTop="1"/>
    <row r="19" spans="5:9" ht="18.75" customHeight="1"/>
    <row r="20" spans="5:9" ht="18.75" customHeight="1"/>
    <row r="21" spans="5:9" ht="18.75" customHeight="1"/>
    <row r="22" spans="5:9" ht="18.75" customHeight="1"/>
    <row r="23" spans="5:9" ht="18.75" customHeight="1"/>
    <row r="24" spans="5:9" ht="18.75" customHeight="1"/>
    <row r="25" spans="5:9" ht="18.75" customHeight="1"/>
    <row r="26" spans="5:9" ht="18.75" customHeight="1"/>
    <row r="27" spans="5:9" ht="18.75" customHeight="1"/>
    <row r="28" spans="5:9" ht="18.75" customHeight="1"/>
    <row r="29" spans="5:9" ht="18.75" customHeight="1"/>
    <row r="30" spans="5:9" ht="18.75" customHeight="1"/>
    <row r="31" spans="5:9" ht="18.75" customHeight="1"/>
    <row r="32" spans="5:9" ht="18.75" customHeight="1"/>
    <row r="33" ht="18.75" customHeight="1"/>
    <row r="34" ht="18.75" customHeight="1"/>
    <row r="35" ht="18.75" customHeight="1"/>
    <row r="36" ht="18.75" customHeight="1"/>
  </sheetData>
  <mergeCells count="10">
    <mergeCell ref="F15:H15"/>
    <mergeCell ref="F16:H16"/>
    <mergeCell ref="F17:H17"/>
    <mergeCell ref="B2:L2"/>
    <mergeCell ref="G6:G10"/>
    <mergeCell ref="H6:H10"/>
    <mergeCell ref="J6:J10"/>
    <mergeCell ref="B12:G12"/>
    <mergeCell ref="B14:L14"/>
    <mergeCell ref="I6:I10"/>
  </mergeCells>
  <hyperlinks>
    <hyperlink ref="A3" location="Т!R15C2" display="ТРИМАЧІ" xr:uid="{00000000-0004-0000-1400-000000000000}"/>
    <hyperlink ref="A4" location="'Прайс-лист'!R257C2" display="ПРАЙС" xr:uid="{00000000-0004-0000-14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  <pageSetUpPr fitToPage="1"/>
  </sheetPr>
  <dimension ref="A1:O39"/>
  <sheetViews>
    <sheetView zoomScaleNormal="100" workbookViewId="0">
      <selection activeCell="M15" sqref="M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3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1" t="s">
        <v>1784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1779</v>
      </c>
      <c r="C6" s="9" t="s">
        <v>1783</v>
      </c>
      <c r="D6" s="10"/>
      <c r="E6" s="11" t="s">
        <v>385</v>
      </c>
      <c r="F6" s="12"/>
      <c r="G6" s="444">
        <v>330</v>
      </c>
      <c r="H6" s="444">
        <v>30</v>
      </c>
      <c r="I6" s="444" t="s">
        <v>1773</v>
      </c>
      <c r="J6" s="444">
        <v>100</v>
      </c>
      <c r="K6" s="444" t="s">
        <v>1774</v>
      </c>
      <c r="L6" s="9" t="s">
        <v>87</v>
      </c>
      <c r="M6" s="7">
        <f>'Прайс-лист'!N269</f>
        <v>99.192476138865359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1780</v>
      </c>
      <c r="C8" s="9" t="s">
        <v>202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'Прайс-лист'!N270</f>
        <v>519.76162628281111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4" ht="18.75" customHeight="1" thickTop="1" thickBot="1">
      <c r="B10" s="16" t="s">
        <v>1781</v>
      </c>
      <c r="C10" s="9" t="s">
        <v>203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'Прайс-лист'!N271</f>
        <v>267.52436646909393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4" ht="18.75" customHeight="1" thickTop="1" thickBot="1">
      <c r="B12" s="16" t="s">
        <v>1782</v>
      </c>
      <c r="C12" s="9" t="s">
        <v>203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'Прайс-лист'!N272</f>
        <v>224.26880331922095</v>
      </c>
    </row>
    <row r="13" spans="1:14" ht="7.5" customHeight="1" thickTop="1"/>
    <row r="14" spans="1:14" ht="37.5" customHeight="1">
      <c r="B14" s="438" t="s">
        <v>18</v>
      </c>
      <c r="C14" s="439"/>
      <c r="D14" s="439"/>
      <c r="E14" s="439"/>
      <c r="F14" s="439"/>
      <c r="G14" s="440"/>
      <c r="H14" s="234"/>
      <c r="I14" s="234"/>
    </row>
    <row r="15" spans="1:14" ht="7.5" customHeight="1">
      <c r="B15" s="174"/>
      <c r="C15" s="174"/>
      <c r="D15" s="174"/>
      <c r="E15" s="174"/>
      <c r="F15" s="174"/>
      <c r="G15" s="174"/>
      <c r="H15" s="174"/>
      <c r="I15" s="174"/>
    </row>
    <row r="16" spans="1:14" ht="18.75" customHeight="1" thickBot="1">
      <c r="B16" s="437" t="s">
        <v>2568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29"/>
    </row>
    <row r="17" spans="5:10" ht="18.75" customHeight="1" thickTop="1" thickBot="1">
      <c r="E17" s="11" t="s">
        <v>385</v>
      </c>
      <c r="F17" s="436" t="s">
        <v>38</v>
      </c>
      <c r="G17" s="437"/>
      <c r="H17" s="437"/>
      <c r="I17" s="437"/>
      <c r="J17" s="437"/>
    </row>
    <row r="18" spans="5:10" ht="18.75" customHeight="1" thickTop="1" thickBot="1">
      <c r="E18" s="27" t="s">
        <v>11</v>
      </c>
      <c r="F18" s="436" t="s">
        <v>39</v>
      </c>
      <c r="G18" s="437"/>
      <c r="H18" s="437"/>
      <c r="I18" s="437"/>
      <c r="J18" s="437"/>
    </row>
    <row r="19" spans="5:10" ht="18.75" customHeight="1" thickTop="1" thickBot="1">
      <c r="E19" s="28" t="s">
        <v>386</v>
      </c>
      <c r="F19" s="436" t="s">
        <v>40</v>
      </c>
      <c r="G19" s="437"/>
      <c r="H19" s="437"/>
      <c r="I19" s="437"/>
      <c r="J19" s="437"/>
    </row>
    <row r="20" spans="5:10" ht="18.75" customHeight="1" thickTop="1" thickBot="1">
      <c r="E20" s="94" t="s">
        <v>388</v>
      </c>
      <c r="F20" s="436" t="s">
        <v>94</v>
      </c>
      <c r="G20" s="437"/>
      <c r="H20" s="437"/>
    </row>
    <row r="21" spans="5:10" ht="18.75" customHeight="1" thickTop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0:H20"/>
    <mergeCell ref="F17:J17"/>
    <mergeCell ref="F18:J18"/>
    <mergeCell ref="F19:J19"/>
    <mergeCell ref="B2:M2"/>
    <mergeCell ref="G6:G12"/>
    <mergeCell ref="J6:J12"/>
    <mergeCell ref="K6:K12"/>
    <mergeCell ref="B14:G14"/>
    <mergeCell ref="B16:M16"/>
    <mergeCell ref="H6:H12"/>
    <mergeCell ref="I6:I12"/>
  </mergeCells>
  <hyperlinks>
    <hyperlink ref="A3" location="Т!R15C3" display="ТРИМАЧІ" xr:uid="{00000000-0004-0000-1500-000000000000}"/>
    <hyperlink ref="A4" location="'Прайс-лист'!R270C2" display="ПРАЙС" xr:uid="{00000000-0004-0000-15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75" t="s">
        <v>1785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1972</v>
      </c>
      <c r="C6" s="9" t="s">
        <v>1974</v>
      </c>
      <c r="D6" s="10"/>
      <c r="E6" s="27" t="s">
        <v>11</v>
      </c>
      <c r="F6" s="12"/>
      <c r="G6" s="444">
        <v>330</v>
      </c>
      <c r="H6" s="444">
        <v>30</v>
      </c>
      <c r="I6" s="444" t="s">
        <v>1773</v>
      </c>
      <c r="J6" s="444">
        <v>25</v>
      </c>
      <c r="K6" s="9" t="s">
        <v>87</v>
      </c>
      <c r="L6" s="7">
        <f>'Прайс-лист'!N283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1973</v>
      </c>
      <c r="C8" s="9" t="s">
        <v>206</v>
      </c>
      <c r="D8" s="10"/>
      <c r="E8" s="228" t="s">
        <v>207</v>
      </c>
      <c r="F8" s="14"/>
      <c r="G8" s="444"/>
      <c r="H8" s="444"/>
      <c r="I8" s="444"/>
      <c r="J8" s="444"/>
      <c r="K8" s="9">
        <v>0.13500000000000001</v>
      </c>
      <c r="L8" s="7">
        <f>'Прайс-лист'!N284</f>
        <v>145.961682</v>
      </c>
    </row>
    <row r="9" spans="1:13" ht="7.5" customHeight="1" thickTop="1"/>
    <row r="10" spans="1:13" ht="37.5" customHeight="1">
      <c r="B10" s="478" t="s">
        <v>18</v>
      </c>
      <c r="C10" s="479"/>
      <c r="D10" s="479"/>
      <c r="E10" s="479"/>
      <c r="F10" s="479"/>
      <c r="G10" s="480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2567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36" t="s">
        <v>39</v>
      </c>
      <c r="G13" s="437"/>
      <c r="H13" s="437"/>
      <c r="I13" s="227"/>
    </row>
    <row r="14" spans="1:13" ht="18.75" customHeight="1" thickTop="1" thickBot="1">
      <c r="E14" s="228" t="s">
        <v>207</v>
      </c>
      <c r="F14" s="436" t="s">
        <v>1692</v>
      </c>
      <c r="G14" s="437"/>
      <c r="H14" s="437"/>
      <c r="I14" s="437"/>
      <c r="J14" s="437"/>
      <c r="K14" s="437"/>
      <c r="L14" s="437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15C4" display="ТРИМАЧІ" xr:uid="{00000000-0004-0000-1600-000000000000}"/>
    <hyperlink ref="A4" location="'Прайс-лист'!R283C2" display="ПРАЙС" xr:uid="{00000000-0004-0000-1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7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1" t="s">
        <v>1794</v>
      </c>
      <c r="C2" s="442"/>
      <c r="D2" s="442"/>
      <c r="E2" s="442"/>
      <c r="F2" s="442"/>
      <c r="G2" s="442"/>
      <c r="H2" s="442"/>
      <c r="I2" s="442"/>
      <c r="J2" s="442"/>
      <c r="K2" s="442"/>
      <c r="L2" s="44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1975</v>
      </c>
      <c r="C6" s="9" t="s">
        <v>1979</v>
      </c>
      <c r="D6" s="10"/>
      <c r="E6" s="230" t="s">
        <v>212</v>
      </c>
      <c r="F6" s="12"/>
      <c r="G6" s="444">
        <v>330</v>
      </c>
      <c r="H6" s="444">
        <v>30</v>
      </c>
      <c r="I6" s="444" t="s">
        <v>1773</v>
      </c>
      <c r="J6" s="444">
        <v>25</v>
      </c>
      <c r="K6" s="9">
        <v>0.16200000000000001</v>
      </c>
      <c r="L6" s="7">
        <f>'Прайс-лист'!N295</f>
        <v>76.429649999999995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1976</v>
      </c>
      <c r="C8" s="9" t="s">
        <v>1980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'Прайс-лист'!N296</f>
        <v>0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3" ht="18.75" customHeight="1" thickTop="1" thickBot="1">
      <c r="B10" s="16" t="s">
        <v>1977</v>
      </c>
      <c r="C10" s="9" t="s">
        <v>1981</v>
      </c>
      <c r="D10" s="10"/>
      <c r="E10" s="232" t="s">
        <v>214</v>
      </c>
      <c r="F10" s="12"/>
      <c r="G10" s="444"/>
      <c r="H10" s="444"/>
      <c r="I10" s="444"/>
      <c r="J10" s="444"/>
      <c r="K10" s="9" t="s">
        <v>87</v>
      </c>
      <c r="L10" s="7">
        <f>'Прайс-лист'!N297</f>
        <v>176.082965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3" ht="18.75" customHeight="1" thickTop="1" thickBot="1">
      <c r="B12" s="16" t="s">
        <v>1978</v>
      </c>
      <c r="C12" s="9" t="s">
        <v>1982</v>
      </c>
      <c r="D12" s="10"/>
      <c r="E12" s="233" t="s">
        <v>215</v>
      </c>
      <c r="F12" s="12"/>
      <c r="G12" s="444"/>
      <c r="H12" s="444"/>
      <c r="I12" s="444"/>
      <c r="J12" s="444"/>
      <c r="K12" s="9" t="s">
        <v>87</v>
      </c>
      <c r="L12" s="7">
        <f>'Прайс-лист'!N298</f>
        <v>153.92468299999999</v>
      </c>
    </row>
    <row r="13" spans="1:13" ht="7.5" customHeight="1" thickTop="1"/>
    <row r="14" spans="1:13" ht="37.5" customHeight="1">
      <c r="B14" s="438" t="s">
        <v>18</v>
      </c>
      <c r="C14" s="439"/>
      <c r="D14" s="439"/>
      <c r="E14" s="439"/>
      <c r="F14" s="439"/>
      <c r="G14" s="440"/>
    </row>
    <row r="15" spans="1:13" ht="7.5" customHeight="1">
      <c r="B15" s="174"/>
      <c r="C15" s="174"/>
      <c r="D15" s="174"/>
      <c r="E15" s="174"/>
      <c r="F15" s="174"/>
      <c r="G15" s="174"/>
    </row>
    <row r="16" spans="1:13" ht="18.75" customHeight="1" thickBot="1">
      <c r="B16" s="437" t="s">
        <v>1205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29"/>
    </row>
    <row r="17" spans="5:12" ht="18.75" customHeight="1" thickTop="1" thickBot="1">
      <c r="E17" s="230" t="s">
        <v>212</v>
      </c>
      <c r="F17" s="436" t="s">
        <v>1698</v>
      </c>
      <c r="G17" s="437"/>
      <c r="H17" s="437"/>
      <c r="I17" s="437"/>
      <c r="J17" s="437"/>
      <c r="K17" s="437"/>
      <c r="L17" s="437"/>
    </row>
    <row r="18" spans="5:12" ht="18.75" customHeight="1" thickTop="1" thickBot="1">
      <c r="E18" s="231" t="s">
        <v>213</v>
      </c>
      <c r="F18" s="436" t="s">
        <v>1699</v>
      </c>
      <c r="G18" s="437"/>
      <c r="H18" s="437"/>
      <c r="I18" s="437"/>
      <c r="J18" s="437"/>
      <c r="K18" s="437"/>
      <c r="L18" s="437"/>
    </row>
    <row r="19" spans="5:12" ht="18.75" customHeight="1" thickTop="1" thickBot="1">
      <c r="E19" s="232" t="s">
        <v>214</v>
      </c>
      <c r="F19" s="436" t="s">
        <v>1765</v>
      </c>
      <c r="G19" s="437"/>
      <c r="H19" s="437"/>
      <c r="I19" s="437"/>
      <c r="J19" s="437"/>
      <c r="K19" s="437"/>
      <c r="L19" s="437"/>
    </row>
    <row r="20" spans="5:12" ht="18.75" customHeight="1" thickTop="1" thickBot="1">
      <c r="E20" s="233" t="s">
        <v>215</v>
      </c>
      <c r="F20" s="436" t="s">
        <v>1766</v>
      </c>
      <c r="G20" s="437"/>
      <c r="H20" s="437"/>
      <c r="I20" s="437"/>
      <c r="J20" s="437"/>
      <c r="K20" s="437"/>
      <c r="L20" s="437"/>
    </row>
    <row r="21" spans="5:12" ht="18.75" customHeight="1" thickTop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F17:L17"/>
    <mergeCell ref="F18:L18"/>
    <mergeCell ref="F19:L19"/>
    <mergeCell ref="F20:L20"/>
    <mergeCell ref="B16:L16"/>
    <mergeCell ref="B2:L2"/>
    <mergeCell ref="G6:G12"/>
    <mergeCell ref="H6:H12"/>
    <mergeCell ref="I6:I12"/>
    <mergeCell ref="B14:G14"/>
    <mergeCell ref="J6:J12"/>
  </mergeCells>
  <hyperlinks>
    <hyperlink ref="A4" location="'Прайс-лист'!R296C2" display="ПРАЙС" xr:uid="{00000000-0004-0000-1700-000000000000}"/>
    <hyperlink ref="A3" location="Т!R18C2" display="ТРИМАЧІ" xr:uid="{00000000-0004-0000-17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710937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1" t="s">
        <v>1795</v>
      </c>
      <c r="C2" s="482"/>
      <c r="D2" s="482"/>
      <c r="E2" s="482"/>
      <c r="F2" s="482"/>
      <c r="G2" s="482"/>
      <c r="H2" s="482"/>
      <c r="I2" s="482"/>
      <c r="J2" s="482"/>
      <c r="K2" s="48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1983</v>
      </c>
      <c r="C6" s="9" t="s">
        <v>1985</v>
      </c>
      <c r="D6" s="10"/>
      <c r="E6" s="27" t="s">
        <v>11</v>
      </c>
      <c r="F6" s="12"/>
      <c r="G6" s="444">
        <v>250</v>
      </c>
      <c r="H6" s="444">
        <v>25</v>
      </c>
      <c r="I6" s="444">
        <v>85</v>
      </c>
      <c r="J6" s="9" t="s">
        <v>87</v>
      </c>
      <c r="K6" s="7">
        <f>'Прайс-лист'!N309</f>
        <v>0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1984</v>
      </c>
      <c r="C8" s="9" t="s">
        <v>216</v>
      </c>
      <c r="D8" s="10"/>
      <c r="E8" s="235" t="s">
        <v>218</v>
      </c>
      <c r="F8" s="14"/>
      <c r="G8" s="444"/>
      <c r="H8" s="444"/>
      <c r="I8" s="444"/>
      <c r="J8" s="390">
        <v>0.09</v>
      </c>
      <c r="K8" s="7">
        <f>'Прайс-лист'!N310</f>
        <v>100.32320087999999</v>
      </c>
    </row>
    <row r="9" spans="1:12" ht="7.5" customHeight="1" thickTop="1"/>
    <row r="10" spans="1:12" ht="37.5" customHeight="1">
      <c r="B10" s="484" t="s">
        <v>18</v>
      </c>
      <c r="C10" s="485"/>
      <c r="D10" s="485"/>
      <c r="E10" s="485"/>
      <c r="F10" s="485"/>
      <c r="G10" s="486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29"/>
    </row>
    <row r="13" spans="1:12" ht="18.75" customHeight="1" thickTop="1" thickBot="1">
      <c r="E13" s="27" t="s">
        <v>11</v>
      </c>
      <c r="F13" s="436" t="s">
        <v>39</v>
      </c>
      <c r="G13" s="437"/>
      <c r="H13" s="437"/>
      <c r="I13" s="437"/>
      <c r="J13" s="437"/>
      <c r="K13" s="437"/>
    </row>
    <row r="14" spans="1:12" ht="18.75" customHeight="1" thickTop="1" thickBot="1">
      <c r="E14" s="235" t="s">
        <v>218</v>
      </c>
      <c r="F14" s="436" t="s">
        <v>2572</v>
      </c>
      <c r="G14" s="437"/>
      <c r="H14" s="437"/>
      <c r="I14" s="437"/>
      <c r="J14" s="437"/>
      <c r="K14" s="43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F14:K14"/>
    <mergeCell ref="B2:K2"/>
    <mergeCell ref="G6:G8"/>
    <mergeCell ref="H6:H8"/>
    <mergeCell ref="I6:I8"/>
    <mergeCell ref="B10:G10"/>
    <mergeCell ref="B12:K12"/>
    <mergeCell ref="F13:K13"/>
  </mergeCells>
  <hyperlinks>
    <hyperlink ref="A3" location="Т!R18C3" display="ТРИМАЧІ" xr:uid="{00000000-0004-0000-1800-000000000000}"/>
    <hyperlink ref="A4" location="'Прайс-лист'!R309C2" display="ПРАЙС" xr:uid="{00000000-0004-0000-1800-000001000000}"/>
  </hyperlinks>
  <pageMargins left="0.7" right="0.7" top="0.75" bottom="0.75" header="0.3" footer="0.3"/>
  <pageSetup paperSize="9" scale="64" orientation="landscape" horizont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5" t="s">
        <v>1796</v>
      </c>
      <c r="C2" s="446"/>
      <c r="D2" s="446"/>
      <c r="E2" s="446"/>
      <c r="F2" s="446"/>
      <c r="G2" s="446"/>
      <c r="H2" s="446"/>
      <c r="I2" s="446"/>
      <c r="J2" s="446"/>
      <c r="K2" s="446"/>
      <c r="L2" s="44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1986</v>
      </c>
      <c r="C6" s="9" t="s">
        <v>1989</v>
      </c>
      <c r="D6" s="10"/>
      <c r="E6" s="27" t="s">
        <v>11</v>
      </c>
      <c r="F6" s="12"/>
      <c r="G6" s="444">
        <v>250</v>
      </c>
      <c r="H6" s="444">
        <v>25</v>
      </c>
      <c r="I6" s="444">
        <v>100</v>
      </c>
      <c r="J6" s="444" t="s">
        <v>1774</v>
      </c>
      <c r="K6" s="9" t="s">
        <v>87</v>
      </c>
      <c r="L6" s="7">
        <f>'Прайс-лист'!N321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1987</v>
      </c>
      <c r="C8" s="9" t="s">
        <v>1990</v>
      </c>
      <c r="D8" s="10"/>
      <c r="E8" s="235" t="s">
        <v>218</v>
      </c>
      <c r="F8" s="14"/>
      <c r="G8" s="444"/>
      <c r="H8" s="444"/>
      <c r="I8" s="444"/>
      <c r="J8" s="444"/>
      <c r="K8" s="9" t="s">
        <v>87</v>
      </c>
      <c r="L8" s="7">
        <f>'Прайс-лист'!N322</f>
        <v>102.78511991999999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3" ht="18.75" customHeight="1" thickTop="1" thickBot="1">
      <c r="B10" s="16" t="s">
        <v>1988</v>
      </c>
      <c r="C10" s="9" t="s">
        <v>1991</v>
      </c>
      <c r="D10" s="10"/>
      <c r="E10" s="236" t="s">
        <v>222</v>
      </c>
      <c r="F10" s="12"/>
      <c r="G10" s="444"/>
      <c r="H10" s="444"/>
      <c r="I10" s="444"/>
      <c r="J10" s="444"/>
      <c r="K10" s="9" t="s">
        <v>87</v>
      </c>
      <c r="L10" s="7">
        <f>'Прайс-лист'!N323</f>
        <v>205.57023983999997</v>
      </c>
    </row>
    <row r="11" spans="1:13" ht="7.5" customHeight="1" thickTop="1"/>
    <row r="12" spans="1:13" ht="37.5" customHeight="1">
      <c r="B12" s="448" t="s">
        <v>18</v>
      </c>
      <c r="C12" s="449"/>
      <c r="D12" s="449"/>
      <c r="E12" s="449"/>
      <c r="F12" s="449"/>
      <c r="G12" s="450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7" t="s">
        <v>2568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29"/>
    </row>
    <row r="15" spans="1:13" ht="18.75" customHeight="1" thickTop="1" thickBot="1">
      <c r="E15" s="27" t="s">
        <v>11</v>
      </c>
      <c r="F15" s="436" t="s">
        <v>39</v>
      </c>
      <c r="G15" s="437"/>
      <c r="H15" s="437"/>
      <c r="I15" s="437"/>
      <c r="J15" s="437"/>
      <c r="K15" s="437"/>
      <c r="L15" s="437"/>
    </row>
    <row r="16" spans="1:13" ht="18.75" customHeight="1" thickTop="1" thickBot="1">
      <c r="E16" s="235" t="s">
        <v>218</v>
      </c>
      <c r="F16" s="436" t="s">
        <v>2572</v>
      </c>
      <c r="G16" s="437"/>
      <c r="H16" s="437"/>
      <c r="I16" s="437"/>
      <c r="J16" s="437"/>
      <c r="K16" s="437"/>
      <c r="L16" s="437"/>
    </row>
    <row r="17" spans="5:12" ht="18.75" customHeight="1" thickTop="1" thickBot="1">
      <c r="E17" s="236" t="s">
        <v>222</v>
      </c>
      <c r="F17" s="436" t="s">
        <v>2573</v>
      </c>
      <c r="G17" s="437"/>
      <c r="H17" s="437"/>
      <c r="I17" s="437"/>
      <c r="J17" s="437"/>
      <c r="K17" s="437"/>
      <c r="L17" s="437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2:L2"/>
    <mergeCell ref="G6:G10"/>
    <mergeCell ref="H6:H10"/>
    <mergeCell ref="I6:I10"/>
    <mergeCell ref="B12:G12"/>
    <mergeCell ref="B14:L14"/>
    <mergeCell ref="J6:J10"/>
    <mergeCell ref="F15:L15"/>
    <mergeCell ref="F16:L16"/>
    <mergeCell ref="F17:L17"/>
  </mergeCells>
  <hyperlinks>
    <hyperlink ref="A3" location="Т!R18C4" display="ТРИМАЧІ" xr:uid="{00000000-0004-0000-1900-000000000000}"/>
    <hyperlink ref="A4" location="'Прайс-лист'!R322C2" display="ПРАЙС" xr:uid="{00000000-0004-0000-1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9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57" t="s">
        <v>1797</v>
      </c>
      <c r="C2" s="458"/>
      <c r="D2" s="458"/>
      <c r="E2" s="458"/>
      <c r="F2" s="458"/>
      <c r="G2" s="458"/>
      <c r="H2" s="458"/>
      <c r="I2" s="458"/>
      <c r="J2" s="458"/>
      <c r="K2" s="459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1992</v>
      </c>
      <c r="C6" s="9" t="s">
        <v>224</v>
      </c>
      <c r="D6" s="10"/>
      <c r="E6" s="27" t="s">
        <v>11</v>
      </c>
      <c r="F6" s="12"/>
      <c r="G6" s="444">
        <v>250</v>
      </c>
      <c r="H6" s="444">
        <v>25</v>
      </c>
      <c r="I6" s="444">
        <v>26</v>
      </c>
      <c r="J6" s="9" t="s">
        <v>87</v>
      </c>
      <c r="K6" s="7">
        <f>'Прайс-лист'!N334</f>
        <v>0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1993</v>
      </c>
      <c r="C8" s="9" t="s">
        <v>225</v>
      </c>
      <c r="D8" s="10"/>
      <c r="E8" s="237" t="s">
        <v>223</v>
      </c>
      <c r="F8" s="14"/>
      <c r="G8" s="444"/>
      <c r="H8" s="444"/>
      <c r="I8" s="444"/>
      <c r="J8" s="9">
        <v>5.7000000000000002E-2</v>
      </c>
      <c r="K8" s="7">
        <f>'Прайс-лист'!N335</f>
        <v>124.94239127999998</v>
      </c>
    </row>
    <row r="9" spans="1:12" ht="7.5" customHeight="1" thickTop="1"/>
    <row r="10" spans="1:12" ht="37.5" customHeight="1">
      <c r="B10" s="460" t="s">
        <v>18</v>
      </c>
      <c r="C10" s="461"/>
      <c r="D10" s="461"/>
      <c r="E10" s="461"/>
      <c r="F10" s="461"/>
      <c r="G10" s="462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7" t="s">
        <v>2567</v>
      </c>
      <c r="C12" s="437"/>
      <c r="D12" s="437"/>
      <c r="E12" s="437"/>
      <c r="F12" s="437"/>
      <c r="G12" s="437"/>
      <c r="H12" s="437"/>
      <c r="I12" s="437"/>
      <c r="J12" s="437"/>
      <c r="K12" s="437"/>
      <c r="L12" s="29"/>
    </row>
    <row r="13" spans="1:12" ht="18.75" customHeight="1" thickTop="1" thickBot="1">
      <c r="E13" s="27" t="s">
        <v>11</v>
      </c>
      <c r="F13" s="436" t="s">
        <v>39</v>
      </c>
      <c r="G13" s="437"/>
      <c r="H13" s="437"/>
      <c r="I13" s="437"/>
      <c r="J13" s="437"/>
      <c r="K13" s="437"/>
    </row>
    <row r="14" spans="1:12" ht="18.75" customHeight="1" thickTop="1" thickBot="1">
      <c r="E14" s="237" t="s">
        <v>223</v>
      </c>
      <c r="F14" s="436" t="s">
        <v>2574</v>
      </c>
      <c r="G14" s="437"/>
      <c r="H14" s="437"/>
      <c r="I14" s="437"/>
      <c r="J14" s="437"/>
      <c r="K14" s="43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2" display="ТРИМАЧІ" xr:uid="{00000000-0004-0000-1A00-000000000000}"/>
    <hyperlink ref="A4" location="'Прайс-лист'!R334C2" display="ПРАЙС" xr:uid="{00000000-0004-0000-1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7.140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1" t="s">
        <v>1798</v>
      </c>
      <c r="C2" s="482"/>
      <c r="D2" s="482"/>
      <c r="E2" s="482"/>
      <c r="F2" s="482"/>
      <c r="G2" s="482"/>
      <c r="H2" s="482"/>
      <c r="I2" s="482"/>
      <c r="J2" s="482"/>
      <c r="K2" s="48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2605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1994</v>
      </c>
      <c r="C6" s="9" t="s">
        <v>1996</v>
      </c>
      <c r="D6" s="10"/>
      <c r="E6" s="238" t="s">
        <v>213</v>
      </c>
      <c r="F6" s="12"/>
      <c r="G6" s="444">
        <v>250</v>
      </c>
      <c r="H6" s="444">
        <v>25</v>
      </c>
      <c r="I6" s="444">
        <v>28</v>
      </c>
      <c r="J6" s="9" t="s">
        <v>87</v>
      </c>
      <c r="K6" s="7">
        <f>'Прайс-лист'!N346</f>
        <v>0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1995</v>
      </c>
      <c r="C8" s="9" t="s">
        <v>1997</v>
      </c>
      <c r="D8" s="10"/>
      <c r="E8" s="239" t="s">
        <v>42</v>
      </c>
      <c r="F8" s="14"/>
      <c r="G8" s="444"/>
      <c r="H8" s="444"/>
      <c r="I8" s="444"/>
      <c r="J8" s="9">
        <v>4.5999999999999999E-2</v>
      </c>
      <c r="K8" s="7">
        <f>'Прайс-лист'!N347</f>
        <v>111.780995</v>
      </c>
    </row>
    <row r="9" spans="1:12" ht="7.5" customHeight="1" thickTop="1"/>
    <row r="10" spans="1:12" ht="37.5" customHeight="1">
      <c r="B10" s="484" t="s">
        <v>18</v>
      </c>
      <c r="C10" s="485"/>
      <c r="D10" s="485"/>
      <c r="E10" s="485"/>
      <c r="F10" s="485"/>
      <c r="G10" s="486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29"/>
    </row>
    <row r="13" spans="1:12" ht="18.75" customHeight="1" thickTop="1" thickBot="1">
      <c r="E13" s="238" t="s">
        <v>213</v>
      </c>
      <c r="F13" s="436" t="s">
        <v>2576</v>
      </c>
      <c r="G13" s="437"/>
      <c r="H13" s="437"/>
      <c r="I13" s="437"/>
      <c r="J13" s="437"/>
      <c r="K13" s="437"/>
    </row>
    <row r="14" spans="1:12" ht="18.75" customHeight="1" thickTop="1" thickBot="1">
      <c r="E14" s="239" t="s">
        <v>42</v>
      </c>
      <c r="F14" s="436" t="s">
        <v>2575</v>
      </c>
      <c r="G14" s="437"/>
      <c r="H14" s="437"/>
      <c r="I14" s="437"/>
      <c r="J14" s="437"/>
      <c r="K14" s="43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3" display="ТРИМАЧІ" xr:uid="{00000000-0004-0000-1B00-000000000000}"/>
    <hyperlink ref="A4" location="'Прайс-лист'!R346C2" display="ПРАЙС" xr:uid="{00000000-0004-0000-1B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  <pageSetUpPr fitToPage="1"/>
  </sheetPr>
  <dimension ref="A1:O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1" t="s">
        <v>1799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1998</v>
      </c>
      <c r="C6" s="9" t="s">
        <v>2016</v>
      </c>
      <c r="D6" s="10"/>
      <c r="E6" s="11" t="s">
        <v>385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70</v>
      </c>
      <c r="L6" s="9" t="s">
        <v>87</v>
      </c>
      <c r="M6" s="7">
        <f>'Прайс-лист'!N358</f>
        <v>137.86746624000003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3" ht="18.75" customHeight="1" thickTop="1" thickBot="1">
      <c r="B8" s="16" t="s">
        <v>1999</v>
      </c>
      <c r="C8" s="9" t="s">
        <v>264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'Прайс-лист'!N359</f>
        <v>0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2000</v>
      </c>
      <c r="C10" s="9" t="s">
        <v>265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'Прайс-лист'!N360</f>
        <v>217.26435527999996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2001</v>
      </c>
      <c r="C13" s="9" t="s">
        <v>2017</v>
      </c>
      <c r="D13" s="10"/>
      <c r="E13" s="11" t="s">
        <v>385</v>
      </c>
      <c r="F13" s="12"/>
      <c r="G13" s="444">
        <v>330</v>
      </c>
      <c r="H13" s="444">
        <v>26</v>
      </c>
      <c r="I13" s="444">
        <v>15</v>
      </c>
      <c r="J13" s="444" t="s">
        <v>2606</v>
      </c>
      <c r="K13" s="444">
        <v>120</v>
      </c>
      <c r="L13" s="9" t="s">
        <v>87</v>
      </c>
      <c r="M13" s="7">
        <f>'Прайс-лист'!N361</f>
        <v>151.40802095999999</v>
      </c>
    </row>
    <row r="14" spans="1:13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444"/>
      <c r="L14" s="175"/>
      <c r="M14" s="7"/>
    </row>
    <row r="15" spans="1:13" ht="18.75" customHeight="1" thickTop="1" thickBot="1">
      <c r="B15" s="16" t="s">
        <v>2002</v>
      </c>
      <c r="C15" s="9" t="s">
        <v>267</v>
      </c>
      <c r="D15" s="10"/>
      <c r="E15" s="27" t="s">
        <v>11</v>
      </c>
      <c r="F15" s="14"/>
      <c r="G15" s="444"/>
      <c r="H15" s="444"/>
      <c r="I15" s="444"/>
      <c r="J15" s="444"/>
      <c r="K15" s="444"/>
      <c r="L15" s="9" t="s">
        <v>87</v>
      </c>
      <c r="M15" s="7">
        <f>'Прайс-лист'!N362</f>
        <v>0</v>
      </c>
    </row>
    <row r="16" spans="1:13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9"/>
      <c r="M16" s="7"/>
    </row>
    <row r="17" spans="2:13" ht="18.75" customHeight="1" thickTop="1" thickBot="1">
      <c r="B17" s="16" t="s">
        <v>2003</v>
      </c>
      <c r="C17" s="9" t="s">
        <v>268</v>
      </c>
      <c r="D17" s="10"/>
      <c r="E17" s="28" t="s">
        <v>386</v>
      </c>
      <c r="F17" s="12"/>
      <c r="G17" s="444"/>
      <c r="H17" s="444"/>
      <c r="I17" s="444"/>
      <c r="J17" s="444"/>
      <c r="K17" s="444"/>
      <c r="L17" s="9" t="s">
        <v>87</v>
      </c>
      <c r="M17" s="7">
        <f>'Прайс-лист'!N363</f>
        <v>233.88230879999995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2004</v>
      </c>
      <c r="C20" s="9" t="s">
        <v>2018</v>
      </c>
      <c r="D20" s="10"/>
      <c r="E20" s="11" t="s">
        <v>385</v>
      </c>
      <c r="F20" s="12"/>
      <c r="G20" s="444">
        <v>415</v>
      </c>
      <c r="H20" s="444">
        <v>26</v>
      </c>
      <c r="I20" s="444">
        <v>15</v>
      </c>
      <c r="J20" s="444" t="s">
        <v>2606</v>
      </c>
      <c r="K20" s="444">
        <v>70</v>
      </c>
      <c r="L20" s="9" t="s">
        <v>87</v>
      </c>
      <c r="M20" s="7">
        <f>'Прайс-лист'!N364</f>
        <v>163.10213639999998</v>
      </c>
    </row>
    <row r="21" spans="2:13" ht="3.75" customHeight="1" thickTop="1" thickBot="1">
      <c r="B21" s="18"/>
      <c r="C21" s="9"/>
      <c r="D21" s="10"/>
      <c r="E21" s="13"/>
      <c r="F21" s="13"/>
      <c r="G21" s="444"/>
      <c r="H21" s="444"/>
      <c r="I21" s="444"/>
      <c r="J21" s="444"/>
      <c r="K21" s="444"/>
      <c r="L21" s="175"/>
      <c r="M21" s="7"/>
    </row>
    <row r="22" spans="2:13" ht="18.75" customHeight="1" thickTop="1" thickBot="1">
      <c r="B22" s="16" t="s">
        <v>2005</v>
      </c>
      <c r="C22" s="9" t="s">
        <v>270</v>
      </c>
      <c r="D22" s="10"/>
      <c r="E22" s="27" t="s">
        <v>11</v>
      </c>
      <c r="F22" s="14"/>
      <c r="G22" s="444"/>
      <c r="H22" s="444"/>
      <c r="I22" s="444"/>
      <c r="J22" s="444"/>
      <c r="K22" s="444"/>
      <c r="L22" s="9" t="s">
        <v>87</v>
      </c>
      <c r="M22" s="7">
        <f>'Прайс-лист'!N365</f>
        <v>0</v>
      </c>
    </row>
    <row r="23" spans="2:13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444"/>
      <c r="K23" s="444"/>
      <c r="L23" s="9"/>
      <c r="M23" s="7"/>
    </row>
    <row r="24" spans="2:13" ht="18.75" customHeight="1" thickTop="1" thickBot="1">
      <c r="B24" s="16" t="s">
        <v>2006</v>
      </c>
      <c r="C24" s="9" t="s">
        <v>271</v>
      </c>
      <c r="D24" s="10"/>
      <c r="E24" s="28" t="s">
        <v>386</v>
      </c>
      <c r="F24" s="12"/>
      <c r="G24" s="444"/>
      <c r="H24" s="444"/>
      <c r="I24" s="444"/>
      <c r="J24" s="444"/>
      <c r="K24" s="444"/>
      <c r="L24" s="9" t="s">
        <v>87</v>
      </c>
      <c r="M24" s="7">
        <f>'Прайс-лист'!N366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2007</v>
      </c>
      <c r="C27" s="9" t="s">
        <v>2019</v>
      </c>
      <c r="D27" s="10"/>
      <c r="E27" s="11" t="s">
        <v>385</v>
      </c>
      <c r="F27" s="12"/>
      <c r="G27" s="444">
        <v>415</v>
      </c>
      <c r="H27" s="444">
        <v>26</v>
      </c>
      <c r="I27" s="444">
        <v>15</v>
      </c>
      <c r="J27" s="444" t="s">
        <v>2606</v>
      </c>
      <c r="K27" s="444">
        <v>120</v>
      </c>
      <c r="L27" s="9" t="s">
        <v>87</v>
      </c>
      <c r="M27" s="7">
        <f>'Прайс-лист'!N367</f>
        <v>215.41791599999999</v>
      </c>
    </row>
    <row r="28" spans="2:13" ht="3.75" customHeight="1" thickTop="1" thickBot="1">
      <c r="B28" s="18"/>
      <c r="C28" s="9"/>
      <c r="D28" s="10"/>
      <c r="E28" s="13"/>
      <c r="F28" s="13"/>
      <c r="G28" s="444"/>
      <c r="H28" s="444"/>
      <c r="I28" s="444"/>
      <c r="J28" s="444"/>
      <c r="K28" s="444"/>
      <c r="L28" s="175"/>
      <c r="M28" s="7"/>
    </row>
    <row r="29" spans="2:13" ht="18.75" customHeight="1" thickTop="1" thickBot="1">
      <c r="B29" s="16" t="s">
        <v>2008</v>
      </c>
      <c r="C29" s="9" t="s">
        <v>273</v>
      </c>
      <c r="D29" s="10"/>
      <c r="E29" s="27" t="s">
        <v>11</v>
      </c>
      <c r="F29" s="14"/>
      <c r="G29" s="444"/>
      <c r="H29" s="444"/>
      <c r="I29" s="444"/>
      <c r="J29" s="444"/>
      <c r="K29" s="444"/>
      <c r="L29" s="9" t="s">
        <v>87</v>
      </c>
      <c r="M29" s="7">
        <f>'Прайс-лист'!N368</f>
        <v>0</v>
      </c>
    </row>
    <row r="30" spans="2:13" ht="3.75" customHeight="1" thickTop="1" thickBot="1">
      <c r="B30" s="17"/>
      <c r="C30" s="9"/>
      <c r="D30" s="10"/>
      <c r="E30" s="15"/>
      <c r="F30" s="14"/>
      <c r="G30" s="444"/>
      <c r="H30" s="444"/>
      <c r="I30" s="444"/>
      <c r="J30" s="444"/>
      <c r="K30" s="444"/>
      <c r="L30" s="9"/>
      <c r="M30" s="7"/>
    </row>
    <row r="31" spans="2:13" ht="18.75" customHeight="1" thickTop="1" thickBot="1">
      <c r="B31" s="16" t="s">
        <v>2009</v>
      </c>
      <c r="C31" s="9" t="s">
        <v>274</v>
      </c>
      <c r="D31" s="10"/>
      <c r="E31" s="28" t="s">
        <v>386</v>
      </c>
      <c r="F31" s="12"/>
      <c r="G31" s="444"/>
      <c r="H31" s="444"/>
      <c r="I31" s="444"/>
      <c r="J31" s="444"/>
      <c r="K31" s="444"/>
      <c r="L31" s="9" t="s">
        <v>87</v>
      </c>
      <c r="M31" s="7">
        <f>'Прайс-лист'!N369</f>
        <v>255.42410039999996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2010</v>
      </c>
      <c r="C34" s="9" t="s">
        <v>2020</v>
      </c>
      <c r="D34" s="10"/>
      <c r="E34" s="11" t="s">
        <v>385</v>
      </c>
      <c r="F34" s="12"/>
      <c r="G34" s="444">
        <v>450</v>
      </c>
      <c r="H34" s="444">
        <v>26</v>
      </c>
      <c r="I34" s="444">
        <v>15</v>
      </c>
      <c r="J34" s="444" t="s">
        <v>2606</v>
      </c>
      <c r="K34" s="444">
        <v>70</v>
      </c>
      <c r="L34" s="9" t="s">
        <v>87</v>
      </c>
      <c r="M34" s="7">
        <f>'Прайс-лист'!N370</f>
        <v>234.49778856</v>
      </c>
    </row>
    <row r="35" spans="2:13" ht="3.75" customHeight="1" thickTop="1" thickBot="1">
      <c r="B35" s="18"/>
      <c r="C35" s="9"/>
      <c r="D35" s="10"/>
      <c r="E35" s="13"/>
      <c r="F35" s="13"/>
      <c r="G35" s="444"/>
      <c r="H35" s="444"/>
      <c r="I35" s="444"/>
      <c r="J35" s="444"/>
      <c r="K35" s="444"/>
      <c r="L35" s="175"/>
      <c r="M35" s="7"/>
    </row>
    <row r="36" spans="2:13" ht="18.75" customHeight="1" thickTop="1" thickBot="1">
      <c r="B36" s="16" t="s">
        <v>2011</v>
      </c>
      <c r="C36" s="9" t="s">
        <v>276</v>
      </c>
      <c r="D36" s="10"/>
      <c r="E36" s="27" t="s">
        <v>11</v>
      </c>
      <c r="F36" s="14"/>
      <c r="G36" s="444"/>
      <c r="H36" s="444"/>
      <c r="I36" s="444"/>
      <c r="J36" s="444"/>
      <c r="K36" s="444"/>
      <c r="L36" s="9" t="s">
        <v>87</v>
      </c>
      <c r="M36" s="7">
        <f>'Прайс-лист'!N371</f>
        <v>0</v>
      </c>
    </row>
    <row r="37" spans="2:13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444"/>
      <c r="L37" s="9"/>
      <c r="M37" s="7"/>
    </row>
    <row r="38" spans="2:13" ht="18.75" customHeight="1" thickTop="1" thickBot="1">
      <c r="B38" s="16" t="s">
        <v>2012</v>
      </c>
      <c r="C38" s="9" t="s">
        <v>277</v>
      </c>
      <c r="D38" s="10"/>
      <c r="E38" s="28" t="s">
        <v>386</v>
      </c>
      <c r="F38" s="12"/>
      <c r="G38" s="444"/>
      <c r="H38" s="444"/>
      <c r="I38" s="444"/>
      <c r="J38" s="444"/>
      <c r="K38" s="444"/>
      <c r="L38" s="9" t="s">
        <v>87</v>
      </c>
      <c r="M38" s="7">
        <f>'Прайс-лист'!N372</f>
        <v>267.73369559999998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2013</v>
      </c>
      <c r="C41" s="9" t="s">
        <v>2021</v>
      </c>
      <c r="D41" s="10"/>
      <c r="E41" s="11" t="s">
        <v>385</v>
      </c>
      <c r="F41" s="12"/>
      <c r="G41" s="444">
        <v>450</v>
      </c>
      <c r="H41" s="444">
        <v>26</v>
      </c>
      <c r="I41" s="444">
        <v>15</v>
      </c>
      <c r="J41" s="444" t="s">
        <v>2606</v>
      </c>
      <c r="K41" s="444">
        <v>120</v>
      </c>
      <c r="L41" s="9">
        <v>0.16800000000000001</v>
      </c>
      <c r="M41" s="7">
        <f>'Прайс-лист'!N373</f>
        <v>281.27425031999996</v>
      </c>
    </row>
    <row r="42" spans="2:13" ht="3.75" customHeight="1" thickTop="1" thickBot="1">
      <c r="B42" s="18"/>
      <c r="C42" s="9"/>
      <c r="D42" s="10"/>
      <c r="E42" s="13"/>
      <c r="F42" s="13"/>
      <c r="G42" s="444"/>
      <c r="H42" s="444"/>
      <c r="I42" s="444"/>
      <c r="J42" s="444"/>
      <c r="K42" s="444"/>
      <c r="L42" s="175"/>
      <c r="M42" s="7"/>
    </row>
    <row r="43" spans="2:13" ht="18.75" customHeight="1" thickTop="1" thickBot="1">
      <c r="B43" s="16" t="s">
        <v>2014</v>
      </c>
      <c r="C43" s="9" t="s">
        <v>279</v>
      </c>
      <c r="D43" s="10"/>
      <c r="E43" s="27" t="s">
        <v>11</v>
      </c>
      <c r="F43" s="14"/>
      <c r="G43" s="444"/>
      <c r="H43" s="444"/>
      <c r="I43" s="444"/>
      <c r="J43" s="444"/>
      <c r="K43" s="444"/>
      <c r="L43" s="9" t="s">
        <v>87</v>
      </c>
      <c r="M43" s="7">
        <f>'Прайс-лист'!N374</f>
        <v>0</v>
      </c>
    </row>
    <row r="44" spans="2:13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444"/>
      <c r="L44" s="9"/>
      <c r="M44" s="7"/>
    </row>
    <row r="45" spans="2:13" ht="18.75" customHeight="1" thickTop="1" thickBot="1">
      <c r="B45" s="16" t="s">
        <v>2015</v>
      </c>
      <c r="C45" s="9" t="s">
        <v>280</v>
      </c>
      <c r="D45" s="10"/>
      <c r="E45" s="28" t="s">
        <v>386</v>
      </c>
      <c r="F45" s="12"/>
      <c r="G45" s="444"/>
      <c r="H45" s="444"/>
      <c r="I45" s="444"/>
      <c r="J45" s="444"/>
      <c r="K45" s="444"/>
      <c r="L45" s="9" t="s">
        <v>87</v>
      </c>
      <c r="M45" s="7">
        <f>'Прайс-лист'!N375</f>
        <v>305.89344071999994</v>
      </c>
    </row>
    <row r="46" spans="2:13" ht="7.5" customHeight="1" thickTop="1"/>
    <row r="47" spans="2:13" ht="37.5" customHeight="1">
      <c r="B47" s="438" t="s">
        <v>18</v>
      </c>
      <c r="C47" s="439"/>
      <c r="D47" s="439"/>
      <c r="E47" s="439"/>
      <c r="F47" s="439"/>
      <c r="G47" s="440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7" t="s">
        <v>36</v>
      </c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</row>
    <row r="50" spans="2:13" ht="18.75" customHeight="1" thickBot="1">
      <c r="B50" s="437" t="s">
        <v>37</v>
      </c>
      <c r="C50" s="437"/>
      <c r="D50" s="437"/>
      <c r="E50" s="437"/>
      <c r="F50" s="437"/>
      <c r="G50" s="437"/>
      <c r="H50" s="437"/>
      <c r="I50" s="437"/>
      <c r="J50" s="437"/>
      <c r="K50" s="437"/>
      <c r="L50" s="437"/>
      <c r="M50" s="437"/>
    </row>
    <row r="51" spans="2:13" ht="18.75" customHeight="1" thickTop="1" thickBot="1">
      <c r="E51" s="11" t="s">
        <v>385</v>
      </c>
      <c r="F51" s="436" t="s">
        <v>38</v>
      </c>
      <c r="G51" s="437"/>
      <c r="H51" s="437"/>
      <c r="I51" s="437"/>
      <c r="J51" s="437"/>
      <c r="K51" s="437"/>
      <c r="L51" s="437"/>
      <c r="M51" s="437"/>
    </row>
    <row r="52" spans="2:13" ht="18.75" customHeight="1" thickTop="1" thickBot="1">
      <c r="E52" s="27" t="s">
        <v>11</v>
      </c>
      <c r="F52" s="436" t="s">
        <v>39</v>
      </c>
      <c r="G52" s="437"/>
      <c r="H52" s="437"/>
      <c r="I52" s="437"/>
      <c r="J52" s="437"/>
      <c r="K52" s="437"/>
      <c r="L52" s="437"/>
      <c r="M52" s="437"/>
    </row>
    <row r="53" spans="2:13" ht="18.75" customHeight="1" thickTop="1" thickBot="1">
      <c r="E53" s="28" t="s">
        <v>386</v>
      </c>
      <c r="F53" s="436" t="s">
        <v>40</v>
      </c>
      <c r="G53" s="437"/>
      <c r="H53" s="437"/>
      <c r="I53" s="437"/>
      <c r="J53" s="437"/>
      <c r="K53" s="437"/>
      <c r="L53" s="437"/>
      <c r="M53" s="437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K41:K45"/>
    <mergeCell ref="B49:M49"/>
    <mergeCell ref="B50:M50"/>
    <mergeCell ref="B47:G47"/>
    <mergeCell ref="G41:G45"/>
    <mergeCell ref="H41:H45"/>
    <mergeCell ref="I41:I45"/>
    <mergeCell ref="J41:J45"/>
    <mergeCell ref="J27:J31"/>
    <mergeCell ref="K27:K31"/>
    <mergeCell ref="G34:G38"/>
    <mergeCell ref="H34:H38"/>
    <mergeCell ref="I34:I38"/>
    <mergeCell ref="J34:J38"/>
    <mergeCell ref="K34:K38"/>
    <mergeCell ref="F52:M52"/>
    <mergeCell ref="F53:M53"/>
    <mergeCell ref="G13:G17"/>
    <mergeCell ref="H13:H17"/>
    <mergeCell ref="I13:I17"/>
    <mergeCell ref="J13:J17"/>
    <mergeCell ref="K13:K17"/>
    <mergeCell ref="G20:G24"/>
    <mergeCell ref="H20:H24"/>
    <mergeCell ref="I20:I24"/>
    <mergeCell ref="J20:J24"/>
    <mergeCell ref="K20:K24"/>
    <mergeCell ref="F51:M51"/>
    <mergeCell ref="G27:G31"/>
    <mergeCell ref="H27:H31"/>
    <mergeCell ref="I27:I31"/>
    <mergeCell ref="B2:M2"/>
    <mergeCell ref="G6:G10"/>
    <mergeCell ref="H6:H10"/>
    <mergeCell ref="I6:I10"/>
    <mergeCell ref="J6:J10"/>
    <mergeCell ref="K6:K10"/>
  </mergeCells>
  <hyperlinks>
    <hyperlink ref="A3" location="Т!R21C4" display="ТРИМАЧІ" xr:uid="{00000000-0004-0000-1C00-000000000000}"/>
    <hyperlink ref="A4" location="'Прайс-лист'!R366C2" display="ПРАЙС" xr:uid="{00000000-0004-0000-1C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E90"/>
  <sheetViews>
    <sheetView topLeftCell="B81"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 t="s">
        <v>4092</v>
      </c>
      <c r="C1" s="398"/>
      <c r="D1" s="398"/>
    </row>
    <row r="2" spans="2:4" ht="22.5" customHeight="1">
      <c r="B2" s="399" t="s">
        <v>1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397"/>
      <c r="D24" s="397"/>
    </row>
    <row r="25" spans="2:4" ht="75" customHeight="1">
      <c r="B25" s="397"/>
      <c r="C25" s="397"/>
      <c r="D25" s="397"/>
    </row>
    <row r="26" spans="2:4" ht="75" customHeight="1">
      <c r="B26" s="397"/>
      <c r="C26" s="397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5" customHeight="1">
      <c r="B30" s="397"/>
      <c r="C30" s="397"/>
      <c r="D30" s="397"/>
    </row>
    <row r="31" spans="2:4" ht="75" customHeight="1">
      <c r="B31" s="397"/>
      <c r="C31" s="397"/>
      <c r="D31" s="397"/>
    </row>
    <row r="32" spans="2:4" ht="75" customHeight="1">
      <c r="B32" s="397"/>
      <c r="C32" s="397"/>
      <c r="D32" s="397"/>
    </row>
    <row r="33" spans="2:4" ht="75" customHeight="1">
      <c r="B33" s="397"/>
      <c r="C33" s="397"/>
      <c r="D33" s="397"/>
    </row>
    <row r="34" spans="2:4" ht="75" customHeight="1">
      <c r="B34" s="397"/>
      <c r="C34" s="397"/>
      <c r="D34" s="397"/>
    </row>
    <row r="35" spans="2:4" ht="75" customHeight="1">
      <c r="B35" s="397"/>
      <c r="C35" s="397"/>
      <c r="D35" s="397"/>
    </row>
    <row r="36" spans="2:4" ht="75" customHeight="1">
      <c r="B36" s="397"/>
      <c r="C36" s="397"/>
      <c r="D36" s="397"/>
    </row>
    <row r="37" spans="2:4" ht="75" customHeight="1">
      <c r="B37" s="397"/>
      <c r="C37" s="397"/>
      <c r="D37" s="397"/>
    </row>
    <row r="38" spans="2:4" ht="75" customHeight="1">
      <c r="B38" s="397"/>
      <c r="C38" s="397"/>
      <c r="D38" s="397"/>
    </row>
    <row r="39" spans="2:4" ht="75" customHeight="1">
      <c r="B39" s="397"/>
      <c r="C39" s="397"/>
      <c r="D39" s="397"/>
    </row>
    <row r="40" spans="2:4" ht="75" customHeight="1">
      <c r="B40" s="397"/>
      <c r="C40" s="397"/>
      <c r="D40" s="397"/>
    </row>
    <row r="41" spans="2:4" ht="75" customHeight="1">
      <c r="B41" s="397"/>
      <c r="C41" s="397"/>
      <c r="D41" s="397"/>
    </row>
    <row r="42" spans="2:4" ht="75" customHeight="1">
      <c r="B42" s="397"/>
      <c r="C42" s="397"/>
      <c r="D42" s="397"/>
    </row>
    <row r="43" spans="2:4" ht="75" customHeight="1">
      <c r="B43" s="397"/>
      <c r="C43" s="397"/>
      <c r="D43" s="397"/>
    </row>
    <row r="44" spans="2:4" ht="75" customHeight="1">
      <c r="B44" s="397"/>
      <c r="C44" s="397"/>
      <c r="D44" s="397"/>
    </row>
    <row r="45" spans="2:4" ht="75" customHeight="1">
      <c r="B45" s="397"/>
      <c r="C45" s="397"/>
      <c r="D45" s="397"/>
    </row>
    <row r="46" spans="2:4" ht="75" customHeight="1">
      <c r="B46" s="397"/>
      <c r="C46" s="397"/>
      <c r="D46" s="397"/>
    </row>
    <row r="47" spans="2:4" ht="75" customHeight="1">
      <c r="B47" s="397"/>
      <c r="C47" s="397"/>
      <c r="D47" s="397"/>
    </row>
    <row r="48" spans="2:4" ht="75" customHeight="1">
      <c r="B48" s="397"/>
      <c r="C48" s="397"/>
      <c r="D48" s="397"/>
    </row>
    <row r="49" spans="2:4" ht="75" customHeight="1">
      <c r="B49" s="397"/>
      <c r="C49" s="397"/>
      <c r="D49" s="397"/>
    </row>
    <row r="50" spans="2:4" ht="75" customHeight="1">
      <c r="B50" s="397"/>
      <c r="C50" s="397"/>
      <c r="D50" s="397"/>
    </row>
    <row r="51" spans="2:4" ht="75" customHeight="1">
      <c r="B51" s="397"/>
      <c r="C51" s="397"/>
      <c r="D51" s="397"/>
    </row>
    <row r="52" spans="2:4" ht="75" customHeight="1">
      <c r="B52" s="397"/>
      <c r="C52" s="397"/>
      <c r="D52" s="397"/>
    </row>
    <row r="53" spans="2:4" ht="75" customHeight="1">
      <c r="B53" s="397"/>
      <c r="C53" s="397"/>
      <c r="D53" s="397"/>
    </row>
    <row r="54" spans="2:4" ht="75" customHeight="1">
      <c r="B54" s="397"/>
      <c r="C54" s="397"/>
      <c r="D54" s="397"/>
    </row>
    <row r="55" spans="2:4" ht="75" customHeight="1">
      <c r="B55" s="397"/>
      <c r="C55" s="397"/>
      <c r="D55" s="397"/>
    </row>
    <row r="56" spans="2:4" ht="75" customHeight="1">
      <c r="B56" s="397"/>
      <c r="C56" s="397"/>
      <c r="D56" s="397"/>
    </row>
    <row r="57" spans="2:4" ht="75" customHeight="1">
      <c r="B57" s="397"/>
      <c r="C57" s="397"/>
      <c r="D57" s="397"/>
    </row>
    <row r="58" spans="2:4" ht="75" customHeight="1">
      <c r="B58" s="397"/>
      <c r="C58" s="397"/>
      <c r="D58" s="397"/>
    </row>
    <row r="59" spans="2:4" ht="75" customHeight="1">
      <c r="B59" s="397"/>
      <c r="C59" s="397"/>
      <c r="D59" s="397"/>
    </row>
    <row r="60" spans="2:4" ht="75" customHeight="1">
      <c r="B60" s="397"/>
      <c r="C60" s="397"/>
      <c r="D60" s="397"/>
    </row>
    <row r="61" spans="2:4" ht="75" customHeight="1">
      <c r="B61" s="397"/>
      <c r="C61" s="397"/>
      <c r="D61" s="397"/>
    </row>
    <row r="62" spans="2:4" ht="75" customHeight="1">
      <c r="B62" s="397"/>
      <c r="C62" s="397"/>
      <c r="D62" s="397"/>
    </row>
    <row r="63" spans="2:4" ht="75" customHeight="1">
      <c r="B63" s="397"/>
      <c r="C63" s="397"/>
      <c r="D63" s="397"/>
    </row>
    <row r="64" spans="2:4" ht="75" customHeight="1">
      <c r="B64" s="397"/>
      <c r="C64" s="397"/>
      <c r="D64" s="397"/>
    </row>
    <row r="65" spans="2:4" ht="75" customHeight="1">
      <c r="B65" s="397"/>
      <c r="C65" s="397"/>
      <c r="D65" s="397"/>
    </row>
    <row r="66" spans="2:4" ht="75" customHeight="1">
      <c r="B66" s="397"/>
      <c r="C66" s="397"/>
      <c r="D66" s="397"/>
    </row>
    <row r="67" spans="2:4" ht="75" customHeight="1">
      <c r="B67" s="397"/>
      <c r="C67" s="397"/>
      <c r="D67" s="397"/>
    </row>
    <row r="68" spans="2:4" ht="75" customHeight="1">
      <c r="B68" s="397"/>
      <c r="C68" s="397"/>
      <c r="D68" s="397"/>
    </row>
    <row r="69" spans="2:4" ht="75" customHeight="1">
      <c r="B69" s="397"/>
      <c r="C69" s="397"/>
      <c r="D69" s="397"/>
    </row>
    <row r="70" spans="2:4" ht="75" customHeight="1">
      <c r="B70" s="397"/>
      <c r="C70" s="397"/>
      <c r="D70" s="397"/>
    </row>
    <row r="71" spans="2:4" ht="75" customHeight="1">
      <c r="B71" s="397"/>
      <c r="C71" s="397"/>
      <c r="D71" s="397"/>
    </row>
    <row r="72" spans="2:4" ht="75" customHeight="1">
      <c r="B72" s="397"/>
      <c r="C72" s="397"/>
      <c r="D72" s="397"/>
    </row>
    <row r="73" spans="2:4" ht="75" customHeight="1">
      <c r="B73" s="397"/>
      <c r="C73" s="397"/>
      <c r="D73" s="397"/>
    </row>
    <row r="74" spans="2:4" ht="75" customHeight="1">
      <c r="B74" s="397"/>
      <c r="C74" s="397"/>
      <c r="D74" s="397"/>
    </row>
    <row r="75" spans="2:4" ht="75" customHeight="1">
      <c r="B75" s="397"/>
      <c r="C75" s="397"/>
      <c r="D75" s="397"/>
    </row>
    <row r="76" spans="2:4" ht="75" customHeight="1">
      <c r="B76" s="397"/>
      <c r="C76" s="397"/>
      <c r="D76" s="397"/>
    </row>
    <row r="77" spans="2:4" ht="75" customHeight="1">
      <c r="B77" s="397"/>
      <c r="C77" s="397"/>
      <c r="D77" s="397"/>
    </row>
    <row r="78" spans="2:4" ht="75" customHeight="1">
      <c r="B78" s="397"/>
      <c r="C78" s="397"/>
      <c r="D78" s="397"/>
    </row>
    <row r="79" spans="2:4" ht="75" customHeight="1">
      <c r="B79" s="397"/>
      <c r="C79" s="397"/>
      <c r="D79" s="397"/>
    </row>
    <row r="80" spans="2:4" ht="75" customHeight="1">
      <c r="B80" s="397"/>
      <c r="C80" s="397"/>
      <c r="D80" s="397"/>
    </row>
    <row r="81" spans="2:4" ht="75" customHeight="1">
      <c r="B81" s="397"/>
      <c r="C81" s="397"/>
      <c r="D81" s="397"/>
    </row>
    <row r="82" spans="2:4" ht="75" customHeight="1">
      <c r="B82" s="397"/>
      <c r="C82" s="397"/>
      <c r="D82" s="397"/>
    </row>
    <row r="83" spans="2:4" ht="75" customHeight="1">
      <c r="B83" s="397"/>
      <c r="C83" s="397"/>
      <c r="D83" s="397"/>
    </row>
    <row r="84" spans="2:4" ht="75" customHeight="1">
      <c r="B84" s="397"/>
      <c r="C84" s="397"/>
      <c r="D84" s="397"/>
    </row>
    <row r="85" spans="2:4" ht="75" customHeight="1">
      <c r="B85" s="397"/>
      <c r="C85" s="397"/>
      <c r="D85" s="397"/>
    </row>
    <row r="86" spans="2:4" ht="75" customHeight="1">
      <c r="B86" s="397"/>
      <c r="C86" s="397"/>
      <c r="D86" s="397"/>
    </row>
    <row r="87" spans="2:4" ht="75" customHeight="1">
      <c r="B87" s="397"/>
      <c r="C87" s="397"/>
      <c r="D87" s="397"/>
    </row>
    <row r="88" spans="2:4" ht="75" customHeight="1">
      <c r="B88" s="397"/>
      <c r="C88" s="397"/>
      <c r="D88" s="397"/>
    </row>
    <row r="89" spans="2:4" ht="75" customHeight="1">
      <c r="B89" s="397"/>
      <c r="C89" s="397"/>
      <c r="D89" s="397"/>
    </row>
    <row r="90" spans="2:4" ht="7.5" customHeight="1"/>
  </sheetData>
  <sheetProtection algorithmName="SHA-512" hashValue="WsR6M/or9bYby8vM8PsroS+5239QMOzPTHjvDioNEmy5yYsmRA0KZIZMTuSJTwjsjZQHbznp7jiz1Kjem4f0rg==" saltValue="z8tvQSBHHEKNCp4B9EfWQw==" spinCount="100000" sheet="1" objects="1" scenarios="1"/>
  <mergeCells count="89">
    <mergeCell ref="B87:B89"/>
    <mergeCell ref="C87:C89"/>
    <mergeCell ref="D87:D89"/>
    <mergeCell ref="B81:B83"/>
    <mergeCell ref="C81:C83"/>
    <mergeCell ref="D81:D83"/>
    <mergeCell ref="B84:B86"/>
    <mergeCell ref="C84:C86"/>
    <mergeCell ref="D84:D86"/>
    <mergeCell ref="B75:B77"/>
    <mergeCell ref="C75:C77"/>
    <mergeCell ref="D75:D77"/>
    <mergeCell ref="B78:B80"/>
    <mergeCell ref="C78:C80"/>
    <mergeCell ref="D78:D80"/>
    <mergeCell ref="B69:B71"/>
    <mergeCell ref="C69:C71"/>
    <mergeCell ref="D69:D71"/>
    <mergeCell ref="B72:B74"/>
    <mergeCell ref="C72:C74"/>
    <mergeCell ref="D72:D74"/>
    <mergeCell ref="B63:B65"/>
    <mergeCell ref="C63:C65"/>
    <mergeCell ref="D63:D65"/>
    <mergeCell ref="B66:B68"/>
    <mergeCell ref="C66:C68"/>
    <mergeCell ref="D66:D68"/>
    <mergeCell ref="B57:B59"/>
    <mergeCell ref="C57:C59"/>
    <mergeCell ref="D57:D59"/>
    <mergeCell ref="B60:B62"/>
    <mergeCell ref="C60:C62"/>
    <mergeCell ref="D60:D62"/>
    <mergeCell ref="B51:B53"/>
    <mergeCell ref="C51:C53"/>
    <mergeCell ref="D51:D53"/>
    <mergeCell ref="B54:B56"/>
    <mergeCell ref="C54:C56"/>
    <mergeCell ref="D54:D56"/>
    <mergeCell ref="B45:B47"/>
    <mergeCell ref="C45:C47"/>
    <mergeCell ref="D45:D47"/>
    <mergeCell ref="B48:B50"/>
    <mergeCell ref="C48:C50"/>
    <mergeCell ref="D48:D50"/>
    <mergeCell ref="D36:D38"/>
    <mergeCell ref="B39:B41"/>
    <mergeCell ref="C39:C41"/>
    <mergeCell ref="D39:D41"/>
    <mergeCell ref="B42:B44"/>
    <mergeCell ref="C42:C44"/>
    <mergeCell ref="D42:D44"/>
    <mergeCell ref="B36:B38"/>
    <mergeCell ref="C36:C38"/>
    <mergeCell ref="B33:B35"/>
    <mergeCell ref="C33:C35"/>
    <mergeCell ref="C24:C26"/>
    <mergeCell ref="D33:D35"/>
    <mergeCell ref="D27:D29"/>
    <mergeCell ref="B30:B32"/>
    <mergeCell ref="C30:C32"/>
    <mergeCell ref="D30:D32"/>
    <mergeCell ref="B27:B29"/>
    <mergeCell ref="C27:C29"/>
    <mergeCell ref="D21:D23"/>
    <mergeCell ref="D15:D17"/>
    <mergeCell ref="D24:D26"/>
    <mergeCell ref="D12:D14"/>
    <mergeCell ref="B18:B20"/>
    <mergeCell ref="C18:C20"/>
    <mergeCell ref="D18:D20"/>
    <mergeCell ref="B21:B23"/>
    <mergeCell ref="C21:C23"/>
    <mergeCell ref="B12:B14"/>
    <mergeCell ref="B15:B17"/>
    <mergeCell ref="C15:C17"/>
    <mergeCell ref="C12:C14"/>
    <mergeCell ref="B24:B26"/>
    <mergeCell ref="B1:D1"/>
    <mergeCell ref="B2:D2"/>
    <mergeCell ref="B9:B11"/>
    <mergeCell ref="C9:C11"/>
    <mergeCell ref="D9:D11"/>
    <mergeCell ref="B3:B5"/>
    <mergeCell ref="C3:C5"/>
    <mergeCell ref="D3:D5"/>
    <mergeCell ref="B6:B8"/>
    <mergeCell ref="D6:D8"/>
    <mergeCell ref="C6:C8"/>
  </mergeCells>
  <pageMargins left="0.25" right="0.25" top="0.75" bottom="0.75" header="0.3" footer="0.3"/>
  <pageSetup paperSize="9" scale="38" fitToHeight="0" orientation="portrait" verticalDpi="0" r:id="rId1"/>
  <rowBreaks count="3" manualBreakCount="3">
    <brk id="26" max="16383" man="1"/>
    <brk id="50" max="16383" man="1"/>
    <brk id="74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  <pageSetUpPr fitToPage="1"/>
  </sheetPr>
  <dimension ref="A1:O71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7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7" t="s">
        <v>1892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9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2022</v>
      </c>
      <c r="C6" s="9" t="s">
        <v>2040</v>
      </c>
      <c r="D6" s="10"/>
      <c r="E6" s="11" t="s">
        <v>385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70</v>
      </c>
      <c r="L6" s="9" t="s">
        <v>87</v>
      </c>
      <c r="M6" s="7">
        <f>'Прайс-лист'!N386</f>
        <v>142.2743221676545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3" ht="18.75" customHeight="1" thickTop="1" thickBot="1">
      <c r="B8" s="16" t="s">
        <v>2023</v>
      </c>
      <c r="C8" s="9" t="s">
        <v>282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'Прайс-лист'!N387</f>
        <v>0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2024</v>
      </c>
      <c r="C10" s="9" t="s">
        <v>283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'Прайс-лист'!N388</f>
        <v>221.31561226079594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2025</v>
      </c>
      <c r="C13" s="9" t="s">
        <v>2041</v>
      </c>
      <c r="D13" s="10"/>
      <c r="E13" s="11" t="s">
        <v>385</v>
      </c>
      <c r="F13" s="12"/>
      <c r="G13" s="444">
        <v>330</v>
      </c>
      <c r="H13" s="444">
        <v>26</v>
      </c>
      <c r="I13" s="444">
        <v>15</v>
      </c>
      <c r="J13" s="444" t="s">
        <v>2606</v>
      </c>
      <c r="K13" s="444">
        <v>120</v>
      </c>
      <c r="L13" s="9" t="s">
        <v>87</v>
      </c>
      <c r="M13" s="7">
        <f>'Прайс-лист'!N389</f>
        <v>155.65054049110921</v>
      </c>
    </row>
    <row r="14" spans="1:13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444"/>
      <c r="L14" s="175"/>
    </row>
    <row r="15" spans="1:13" ht="18.75" customHeight="1" thickTop="1" thickBot="1">
      <c r="B15" s="16" t="s">
        <v>2026</v>
      </c>
      <c r="C15" s="9" t="s">
        <v>285</v>
      </c>
      <c r="D15" s="10"/>
      <c r="E15" s="27" t="s">
        <v>11</v>
      </c>
      <c r="F15" s="14"/>
      <c r="G15" s="444"/>
      <c r="H15" s="444"/>
      <c r="I15" s="444"/>
      <c r="J15" s="444"/>
      <c r="K15" s="444"/>
      <c r="L15" s="9" t="s">
        <v>87</v>
      </c>
      <c r="M15" s="7">
        <f>'Прайс-лист'!N390</f>
        <v>0</v>
      </c>
    </row>
    <row r="16" spans="1:13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9"/>
    </row>
    <row r="17" spans="2:13" ht="18.75" customHeight="1" thickTop="1" thickBot="1">
      <c r="B17" s="16" t="s">
        <v>2027</v>
      </c>
      <c r="C17" s="9" t="s">
        <v>286</v>
      </c>
      <c r="D17" s="10"/>
      <c r="E17" s="28" t="s">
        <v>386</v>
      </c>
      <c r="F17" s="12"/>
      <c r="G17" s="444"/>
      <c r="H17" s="444"/>
      <c r="I17" s="444"/>
      <c r="J17" s="444"/>
      <c r="K17" s="444"/>
      <c r="L17" s="9" t="s">
        <v>87</v>
      </c>
      <c r="M17" s="7">
        <f>'Прайс-лист'!N391</f>
        <v>238.33989012701096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2028</v>
      </c>
      <c r="C20" s="9" t="s">
        <v>2042</v>
      </c>
      <c r="D20" s="10"/>
      <c r="E20" s="11" t="s">
        <v>385</v>
      </c>
      <c r="F20" s="12"/>
      <c r="G20" s="444">
        <v>415</v>
      </c>
      <c r="H20" s="444">
        <v>26</v>
      </c>
      <c r="I20" s="444">
        <v>15</v>
      </c>
      <c r="J20" s="444" t="s">
        <v>2606</v>
      </c>
      <c r="K20" s="444">
        <v>70</v>
      </c>
      <c r="L20" s="9" t="s">
        <v>87</v>
      </c>
      <c r="M20" s="7">
        <f>'Прайс-лист'!N392</f>
        <v>170.41649578323452</v>
      </c>
    </row>
    <row r="21" spans="2:13" ht="3.75" customHeight="1" thickTop="1" thickBot="1">
      <c r="B21" s="18"/>
      <c r="C21" s="9"/>
      <c r="D21" s="10"/>
      <c r="E21" s="13"/>
      <c r="F21" s="13"/>
      <c r="G21" s="444"/>
      <c r="H21" s="444"/>
      <c r="I21" s="444"/>
      <c r="J21" s="444"/>
      <c r="K21" s="444"/>
      <c r="L21" s="175"/>
    </row>
    <row r="22" spans="2:13" ht="18.75" customHeight="1" thickTop="1" thickBot="1">
      <c r="B22" s="16" t="s">
        <v>2029</v>
      </c>
      <c r="C22" s="9" t="s">
        <v>288</v>
      </c>
      <c r="D22" s="10"/>
      <c r="E22" s="27" t="s">
        <v>11</v>
      </c>
      <c r="F22" s="14"/>
      <c r="G22" s="444"/>
      <c r="H22" s="444"/>
      <c r="I22" s="444"/>
      <c r="J22" s="444"/>
      <c r="K22" s="444"/>
      <c r="L22" s="9" t="s">
        <v>87</v>
      </c>
      <c r="M22" s="7">
        <f>'Прайс-лист'!N393</f>
        <v>0</v>
      </c>
    </row>
    <row r="23" spans="2:13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444"/>
      <c r="K23" s="444"/>
      <c r="L23" s="9"/>
    </row>
    <row r="24" spans="2:13" ht="18.75" customHeight="1" thickTop="1" thickBot="1">
      <c r="B24" s="16" t="s">
        <v>2030</v>
      </c>
      <c r="C24" s="9" t="s">
        <v>289</v>
      </c>
      <c r="D24" s="10"/>
      <c r="E24" s="28" t="s">
        <v>386</v>
      </c>
      <c r="F24" s="12"/>
      <c r="G24" s="444"/>
      <c r="H24" s="444"/>
      <c r="I24" s="444"/>
      <c r="J24" s="444"/>
      <c r="K24" s="444"/>
      <c r="L24" s="9" t="s">
        <v>87</v>
      </c>
      <c r="M24" s="7">
        <f>'Прайс-лист'!N394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2031</v>
      </c>
      <c r="C27" s="9" t="s">
        <v>2043</v>
      </c>
      <c r="D27" s="10"/>
      <c r="E27" s="11" t="s">
        <v>385</v>
      </c>
      <c r="F27" s="12"/>
      <c r="G27" s="444">
        <v>415</v>
      </c>
      <c r="H27" s="444">
        <v>26</v>
      </c>
      <c r="I27" s="444">
        <v>15</v>
      </c>
      <c r="J27" s="444" t="s">
        <v>2606</v>
      </c>
      <c r="K27" s="444">
        <v>120</v>
      </c>
      <c r="L27" s="9" t="s">
        <v>87</v>
      </c>
      <c r="M27" s="7">
        <f>'Прайс-лист'!N395</f>
        <v>220.72497404911093</v>
      </c>
    </row>
    <row r="28" spans="2:13" ht="3.75" customHeight="1" thickTop="1" thickBot="1">
      <c r="B28" s="18"/>
      <c r="C28" s="9"/>
      <c r="D28" s="10"/>
      <c r="E28" s="13"/>
      <c r="F28" s="13"/>
      <c r="G28" s="444"/>
      <c r="H28" s="444"/>
      <c r="I28" s="444"/>
      <c r="J28" s="444"/>
      <c r="K28" s="444"/>
      <c r="L28" s="175"/>
    </row>
    <row r="29" spans="2:13" ht="18.75" customHeight="1" thickTop="1" thickBot="1">
      <c r="B29" s="16" t="s">
        <v>2032</v>
      </c>
      <c r="C29" s="9" t="s">
        <v>291</v>
      </c>
      <c r="D29" s="10"/>
      <c r="E29" s="27" t="s">
        <v>11</v>
      </c>
      <c r="F29" s="14"/>
      <c r="G29" s="444"/>
      <c r="H29" s="444"/>
      <c r="I29" s="444"/>
      <c r="J29" s="444"/>
      <c r="K29" s="444"/>
      <c r="L29" s="9" t="s">
        <v>87</v>
      </c>
      <c r="M29" s="7">
        <f>'Прайс-лист'!N396</f>
        <v>0</v>
      </c>
    </row>
    <row r="30" spans="2:13" ht="3.75" customHeight="1" thickTop="1" thickBot="1">
      <c r="B30" s="17"/>
      <c r="C30" s="9"/>
      <c r="D30" s="10"/>
      <c r="E30" s="15"/>
      <c r="F30" s="14"/>
      <c r="G30" s="444"/>
      <c r="H30" s="444"/>
      <c r="I30" s="444"/>
      <c r="J30" s="444"/>
      <c r="K30" s="444"/>
      <c r="L30" s="9"/>
    </row>
    <row r="31" spans="2:13" ht="18.75" customHeight="1" thickTop="1" thickBot="1">
      <c r="B31" s="16" t="s">
        <v>2033</v>
      </c>
      <c r="C31" s="9" t="s">
        <v>292</v>
      </c>
      <c r="D31" s="10"/>
      <c r="E31" s="28" t="s">
        <v>386</v>
      </c>
      <c r="F31" s="12"/>
      <c r="G31" s="444"/>
      <c r="H31" s="444"/>
      <c r="I31" s="444"/>
      <c r="J31" s="444"/>
      <c r="K31" s="444"/>
      <c r="L31" s="9" t="s">
        <v>87</v>
      </c>
      <c r="M31" s="7">
        <f>'Прайс-лист'!N397</f>
        <v>262.66028707874682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2034</v>
      </c>
      <c r="C34" s="9" t="s">
        <v>2044</v>
      </c>
      <c r="D34" s="10"/>
      <c r="E34" s="11" t="s">
        <v>385</v>
      </c>
      <c r="F34" s="12"/>
      <c r="G34" s="444">
        <v>450</v>
      </c>
      <c r="H34" s="444">
        <v>26</v>
      </c>
      <c r="I34" s="444">
        <v>15</v>
      </c>
      <c r="J34" s="444" t="s">
        <v>2606</v>
      </c>
      <c r="K34" s="444">
        <v>70</v>
      </c>
      <c r="L34" s="9" t="s">
        <v>87</v>
      </c>
      <c r="M34" s="7">
        <f>'Прайс-лист'!N398</f>
        <v>242.50910103302286</v>
      </c>
    </row>
    <row r="35" spans="2:13" ht="3.75" customHeight="1" thickTop="1" thickBot="1">
      <c r="B35" s="18"/>
      <c r="C35" s="9"/>
      <c r="D35" s="10"/>
      <c r="E35" s="13"/>
      <c r="F35" s="13"/>
      <c r="G35" s="444"/>
      <c r="H35" s="444"/>
      <c r="I35" s="444"/>
      <c r="J35" s="444"/>
      <c r="K35" s="444"/>
      <c r="L35" s="175"/>
    </row>
    <row r="36" spans="2:13" ht="18.75" customHeight="1" thickTop="1" thickBot="1">
      <c r="B36" s="16" t="s">
        <v>2035</v>
      </c>
      <c r="C36" s="9" t="s">
        <v>294</v>
      </c>
      <c r="D36" s="10"/>
      <c r="E36" s="27" t="s">
        <v>11</v>
      </c>
      <c r="F36" s="14"/>
      <c r="G36" s="444"/>
      <c r="H36" s="444"/>
      <c r="I36" s="444"/>
      <c r="J36" s="444"/>
      <c r="K36" s="444"/>
      <c r="L36" s="9" t="s">
        <v>87</v>
      </c>
      <c r="M36" s="7">
        <f>'Прайс-лист'!N399</f>
        <v>0</v>
      </c>
    </row>
    <row r="37" spans="2:13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444"/>
      <c r="L37" s="9"/>
    </row>
    <row r="38" spans="2:13" ht="18.75" customHeight="1" thickTop="1" thickBot="1">
      <c r="B38" s="16" t="s">
        <v>2036</v>
      </c>
      <c r="C38" s="9" t="s">
        <v>295</v>
      </c>
      <c r="D38" s="10"/>
      <c r="E38" s="28" t="s">
        <v>386</v>
      </c>
      <c r="F38" s="12"/>
      <c r="G38" s="444"/>
      <c r="H38" s="444"/>
      <c r="I38" s="444"/>
      <c r="J38" s="444"/>
      <c r="K38" s="444"/>
      <c r="L38" s="9" t="s">
        <v>87</v>
      </c>
      <c r="M38" s="7">
        <f>'Прайс-лист'!N400</f>
        <v>273.08331434377641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2037</v>
      </c>
      <c r="C41" s="9" t="s">
        <v>2045</v>
      </c>
      <c r="D41" s="10"/>
      <c r="E41" s="11" t="s">
        <v>385</v>
      </c>
      <c r="F41" s="12"/>
      <c r="G41" s="444">
        <v>450</v>
      </c>
      <c r="H41" s="444">
        <v>26</v>
      </c>
      <c r="I41" s="444">
        <v>15</v>
      </c>
      <c r="J41" s="444" t="s">
        <v>2606</v>
      </c>
      <c r="K41" s="444">
        <v>120</v>
      </c>
      <c r="L41" s="9" t="s">
        <v>87</v>
      </c>
      <c r="M41" s="7">
        <f>'Прайс-лист'!N401</f>
        <v>288.8915723624047</v>
      </c>
    </row>
    <row r="42" spans="2:13" ht="3.75" customHeight="1" thickTop="1" thickBot="1">
      <c r="B42" s="18"/>
      <c r="C42" s="9"/>
      <c r="D42" s="10"/>
      <c r="E42" s="13"/>
      <c r="F42" s="13"/>
      <c r="G42" s="444"/>
      <c r="H42" s="444"/>
      <c r="I42" s="444"/>
      <c r="J42" s="444"/>
      <c r="K42" s="444"/>
      <c r="L42" s="175"/>
    </row>
    <row r="43" spans="2:13" ht="18.75" customHeight="1" thickTop="1" thickBot="1">
      <c r="B43" s="16" t="s">
        <v>2038</v>
      </c>
      <c r="C43" s="9" t="s">
        <v>297</v>
      </c>
      <c r="D43" s="10"/>
      <c r="E43" s="27" t="s">
        <v>11</v>
      </c>
      <c r="F43" s="14"/>
      <c r="G43" s="444"/>
      <c r="H43" s="444"/>
      <c r="I43" s="444"/>
      <c r="J43" s="444"/>
      <c r="K43" s="444"/>
      <c r="L43" s="9" t="s">
        <v>87</v>
      </c>
      <c r="M43" s="7">
        <f>'Прайс-лист'!N402</f>
        <v>0</v>
      </c>
    </row>
    <row r="44" spans="2:13" ht="3.75" customHeight="1" thickTop="1" thickBot="1">
      <c r="B44" s="17"/>
      <c r="C44" s="9"/>
      <c r="D44" s="10"/>
      <c r="E44" s="15"/>
      <c r="F44" s="14"/>
      <c r="G44" s="444"/>
      <c r="H44" s="444"/>
      <c r="I44" s="444"/>
      <c r="J44" s="444"/>
      <c r="K44" s="444"/>
      <c r="L44" s="9"/>
    </row>
    <row r="45" spans="2:13" ht="18.75" customHeight="1" thickTop="1" thickBot="1">
      <c r="B45" s="16" t="s">
        <v>2039</v>
      </c>
      <c r="C45" s="9" t="s">
        <v>298</v>
      </c>
      <c r="D45" s="10"/>
      <c r="E45" s="28" t="s">
        <v>386</v>
      </c>
      <c r="F45" s="12"/>
      <c r="G45" s="444"/>
      <c r="H45" s="444"/>
      <c r="I45" s="444"/>
      <c r="J45" s="444"/>
      <c r="K45" s="444"/>
      <c r="L45" s="9" t="s">
        <v>87</v>
      </c>
      <c r="M45" s="7">
        <f>'Прайс-лист'!N403</f>
        <v>311.99594946655372</v>
      </c>
    </row>
    <row r="46" spans="2:13" ht="7.5" customHeight="1" thickTop="1"/>
    <row r="47" spans="2:13" ht="37.5" customHeight="1">
      <c r="B47" s="490" t="s">
        <v>18</v>
      </c>
      <c r="C47" s="491"/>
      <c r="D47" s="491"/>
      <c r="E47" s="491"/>
      <c r="F47" s="491"/>
      <c r="G47" s="492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7" t="s">
        <v>36</v>
      </c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</row>
    <row r="50" spans="2:13" ht="18.75" customHeight="1" thickBot="1">
      <c r="B50" s="437" t="s">
        <v>37</v>
      </c>
      <c r="C50" s="437"/>
      <c r="D50" s="437"/>
      <c r="E50" s="437"/>
      <c r="F50" s="437"/>
      <c r="G50" s="437"/>
      <c r="H50" s="437"/>
      <c r="I50" s="437"/>
      <c r="J50" s="437"/>
      <c r="K50" s="437"/>
      <c r="L50" s="437"/>
      <c r="M50" s="437"/>
    </row>
    <row r="51" spans="2:13" ht="18.75" customHeight="1" thickTop="1" thickBot="1">
      <c r="E51" s="11" t="s">
        <v>385</v>
      </c>
      <c r="F51" s="436" t="s">
        <v>38</v>
      </c>
      <c r="G51" s="437"/>
      <c r="H51" s="437"/>
      <c r="I51" s="437"/>
      <c r="J51" s="437"/>
      <c r="K51" s="437"/>
      <c r="L51" s="437"/>
      <c r="M51" s="437"/>
    </row>
    <row r="52" spans="2:13" ht="18.75" customHeight="1" thickTop="1" thickBot="1">
      <c r="E52" s="27" t="s">
        <v>11</v>
      </c>
      <c r="F52" s="436" t="s">
        <v>39</v>
      </c>
      <c r="G52" s="437"/>
      <c r="H52" s="437"/>
      <c r="I52" s="437"/>
      <c r="J52" s="437"/>
      <c r="K52" s="437"/>
      <c r="L52" s="437"/>
      <c r="M52" s="437"/>
    </row>
    <row r="53" spans="2:13" ht="18.75" customHeight="1" thickTop="1" thickBot="1">
      <c r="E53" s="28" t="s">
        <v>386</v>
      </c>
      <c r="F53" s="436" t="s">
        <v>40</v>
      </c>
      <c r="G53" s="437"/>
      <c r="H53" s="437"/>
      <c r="I53" s="437"/>
      <c r="J53" s="437"/>
      <c r="K53" s="437"/>
      <c r="L53" s="437"/>
      <c r="M53" s="437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G34:G38"/>
    <mergeCell ref="H34:H38"/>
    <mergeCell ref="I34:I38"/>
    <mergeCell ref="J34:J38"/>
    <mergeCell ref="B49:M49"/>
    <mergeCell ref="B47:G47"/>
    <mergeCell ref="G41:G45"/>
    <mergeCell ref="H41:H45"/>
    <mergeCell ref="I41:I45"/>
    <mergeCell ref="J41:J45"/>
    <mergeCell ref="B50:M50"/>
    <mergeCell ref="F51:M51"/>
    <mergeCell ref="F52:M52"/>
    <mergeCell ref="F53:M53"/>
    <mergeCell ref="G20:G24"/>
    <mergeCell ref="H20:H24"/>
    <mergeCell ref="I20:I24"/>
    <mergeCell ref="J20:J24"/>
    <mergeCell ref="K20:K24"/>
    <mergeCell ref="K27:K31"/>
    <mergeCell ref="K34:K38"/>
    <mergeCell ref="K41:K45"/>
    <mergeCell ref="G27:G31"/>
    <mergeCell ref="H27:H31"/>
    <mergeCell ref="I27:I31"/>
    <mergeCell ref="J27:J31"/>
    <mergeCell ref="G13:G17"/>
    <mergeCell ref="H13:H17"/>
    <mergeCell ref="I13:I17"/>
    <mergeCell ref="J13:J17"/>
    <mergeCell ref="B2:M2"/>
    <mergeCell ref="G6:G10"/>
    <mergeCell ref="H6:H10"/>
    <mergeCell ref="I6:I10"/>
    <mergeCell ref="J6:J10"/>
    <mergeCell ref="K6:K10"/>
    <mergeCell ref="K13:K17"/>
  </mergeCells>
  <hyperlinks>
    <hyperlink ref="A3" location="Т!R24C2" display="ТРИМАЧІ" xr:uid="{00000000-0004-0000-1D00-000000000000}"/>
    <hyperlink ref="A4" location="'Прайс-лист'!R394C2" display="ПРАЙС" xr:uid="{00000000-0004-0000-1D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  <pageSetUpPr fitToPage="1"/>
  </sheetPr>
  <dimension ref="A1:P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57" t="s">
        <v>1893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9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2046</v>
      </c>
      <c r="C6" s="9" t="s">
        <v>2070</v>
      </c>
      <c r="D6" s="10"/>
      <c r="E6" s="11" t="s">
        <v>385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85</v>
      </c>
      <c r="L6" s="444" t="s">
        <v>67</v>
      </c>
      <c r="M6" s="9" t="s">
        <v>87</v>
      </c>
      <c r="N6" s="7">
        <f>'Прайс-лист'!N414</f>
        <v>144.35892762066044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2047</v>
      </c>
      <c r="C8" s="9" t="s">
        <v>2071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'Прайс-лист'!N415</f>
        <v>0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2048</v>
      </c>
      <c r="C10" s="9" t="s">
        <v>301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'Прайс-лист'!N416</f>
        <v>0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9"/>
    </row>
    <row r="12" spans="1:14" ht="18.75" customHeight="1" thickTop="1" thickBot="1">
      <c r="B12" s="16" t="s">
        <v>2049</v>
      </c>
      <c r="C12" s="9" t="s">
        <v>302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444"/>
      <c r="M12" s="9" t="s">
        <v>87</v>
      </c>
      <c r="N12" s="7">
        <f>'Прайс-лист'!N417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2050</v>
      </c>
      <c r="C15" s="9" t="s">
        <v>2072</v>
      </c>
      <c r="D15" s="10"/>
      <c r="E15" s="11" t="s">
        <v>385</v>
      </c>
      <c r="F15" s="12"/>
      <c r="G15" s="444">
        <v>330</v>
      </c>
      <c r="H15" s="444">
        <v>26</v>
      </c>
      <c r="I15" s="444">
        <v>15</v>
      </c>
      <c r="J15" s="444" t="s">
        <v>2606</v>
      </c>
      <c r="K15" s="444">
        <v>135</v>
      </c>
      <c r="L15" s="444" t="s">
        <v>67</v>
      </c>
      <c r="M15" s="9" t="s">
        <v>87</v>
      </c>
      <c r="N15" s="7">
        <f>'Прайс-лист'!N418</f>
        <v>158.43001442845048</v>
      </c>
    </row>
    <row r="16" spans="1:14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444"/>
      <c r="M16" s="9"/>
    </row>
    <row r="17" spans="2:14" ht="18.75" customHeight="1" thickTop="1" thickBot="1">
      <c r="B17" s="16" t="s">
        <v>2051</v>
      </c>
      <c r="C17" s="9" t="s">
        <v>304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444"/>
      <c r="M17" s="9" t="s">
        <v>87</v>
      </c>
      <c r="N17" s="7">
        <f>'Прайс-лист'!N419</f>
        <v>0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444"/>
      <c r="M18" s="9"/>
    </row>
    <row r="19" spans="2:14" ht="18.75" customHeight="1" thickTop="1" thickBot="1">
      <c r="B19" s="16" t="s">
        <v>2052</v>
      </c>
      <c r="C19" s="9" t="s">
        <v>305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444"/>
      <c r="M19" s="9" t="s">
        <v>87</v>
      </c>
      <c r="N19" s="7">
        <f>'Прайс-лист'!N420</f>
        <v>0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444"/>
      <c r="M20" s="9"/>
    </row>
    <row r="21" spans="2:14" ht="18.75" customHeight="1" thickTop="1" thickBot="1">
      <c r="B21" s="16" t="s">
        <v>2053</v>
      </c>
      <c r="C21" s="9" t="s">
        <v>306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444"/>
      <c r="M21" s="9" t="s">
        <v>87</v>
      </c>
      <c r="N21" s="7">
        <f>'Прайс-лист'!N421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2054</v>
      </c>
      <c r="C24" s="9" t="s">
        <v>2073</v>
      </c>
      <c r="D24" s="10"/>
      <c r="E24" s="11" t="s">
        <v>385</v>
      </c>
      <c r="F24" s="12"/>
      <c r="G24" s="444">
        <v>415</v>
      </c>
      <c r="H24" s="444">
        <v>26</v>
      </c>
      <c r="I24" s="444">
        <v>15</v>
      </c>
      <c r="J24" s="444" t="s">
        <v>2606</v>
      </c>
      <c r="K24" s="444">
        <v>85</v>
      </c>
      <c r="L24" s="444" t="s">
        <v>67</v>
      </c>
      <c r="M24" s="9" t="s">
        <v>87</v>
      </c>
      <c r="N24" s="7">
        <f>'Прайс-лист'!N422</f>
        <v>170.59021290431835</v>
      </c>
    </row>
    <row r="25" spans="2:14" ht="3.75" customHeight="1" thickTop="1" thickBot="1">
      <c r="B25" s="18"/>
      <c r="C25" s="9"/>
      <c r="D25" s="10"/>
      <c r="E25" s="13"/>
      <c r="F25" s="13"/>
      <c r="G25" s="444"/>
      <c r="H25" s="444"/>
      <c r="I25" s="444"/>
      <c r="J25" s="444"/>
      <c r="K25" s="444"/>
      <c r="L25" s="444"/>
      <c r="M25" s="9"/>
    </row>
    <row r="26" spans="2:14" ht="18.75" customHeight="1" thickTop="1" thickBot="1">
      <c r="B26" s="16" t="s">
        <v>2055</v>
      </c>
      <c r="C26" s="9" t="s">
        <v>308</v>
      </c>
      <c r="D26" s="10"/>
      <c r="E26" s="27" t="s">
        <v>11</v>
      </c>
      <c r="F26" s="14"/>
      <c r="G26" s="444"/>
      <c r="H26" s="444"/>
      <c r="I26" s="444"/>
      <c r="J26" s="444"/>
      <c r="K26" s="444"/>
      <c r="L26" s="444"/>
      <c r="M26" s="9" t="s">
        <v>87</v>
      </c>
      <c r="N26" s="7">
        <f>'Прайс-лист'!N423</f>
        <v>0</v>
      </c>
    </row>
    <row r="27" spans="2:14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444"/>
      <c r="L27" s="444"/>
      <c r="M27" s="9"/>
    </row>
    <row r="28" spans="2:14" ht="18.75" customHeight="1" thickTop="1" thickBot="1">
      <c r="B28" s="16" t="s">
        <v>2056</v>
      </c>
      <c r="C28" s="9" t="s">
        <v>309</v>
      </c>
      <c r="D28" s="10"/>
      <c r="E28" s="28" t="s">
        <v>386</v>
      </c>
      <c r="F28" s="12"/>
      <c r="G28" s="444"/>
      <c r="H28" s="444"/>
      <c r="I28" s="444"/>
      <c r="J28" s="444"/>
      <c r="K28" s="444"/>
      <c r="L28" s="444"/>
      <c r="M28" s="9" t="s">
        <v>87</v>
      </c>
      <c r="N28" s="7">
        <f>'Прайс-лист'!N424</f>
        <v>0</v>
      </c>
    </row>
    <row r="29" spans="2:14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444"/>
      <c r="L29" s="444"/>
      <c r="M29" s="9"/>
    </row>
    <row r="30" spans="2:14" ht="18.75" customHeight="1" thickTop="1" thickBot="1">
      <c r="B30" s="16" t="s">
        <v>2057</v>
      </c>
      <c r="C30" s="9" t="s">
        <v>310</v>
      </c>
      <c r="D30" s="10"/>
      <c r="E30" s="94" t="s">
        <v>388</v>
      </c>
      <c r="F30" s="12"/>
      <c r="G30" s="444"/>
      <c r="H30" s="444"/>
      <c r="I30" s="444"/>
      <c r="J30" s="444"/>
      <c r="K30" s="444"/>
      <c r="L30" s="444"/>
      <c r="M30" s="9" t="s">
        <v>87</v>
      </c>
      <c r="N30" s="7">
        <f>'Прайс-лист'!N425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L32" s="9"/>
      <c r="M32" s="9"/>
      <c r="N32" s="26"/>
    </row>
    <row r="33" spans="2:14" ht="18.75" customHeight="1" thickTop="1" thickBot="1">
      <c r="B33" s="8" t="s">
        <v>2058</v>
      </c>
      <c r="C33" s="9" t="s">
        <v>2074</v>
      </c>
      <c r="D33" s="10"/>
      <c r="E33" s="11" t="s">
        <v>385</v>
      </c>
      <c r="F33" s="12"/>
      <c r="G33" s="444">
        <v>415</v>
      </c>
      <c r="H33" s="444">
        <v>26</v>
      </c>
      <c r="I33" s="444">
        <v>15</v>
      </c>
      <c r="J33" s="444" t="s">
        <v>2606</v>
      </c>
      <c r="K33" s="444">
        <v>135</v>
      </c>
      <c r="L33" s="444" t="s">
        <v>67</v>
      </c>
      <c r="M33" s="9" t="s">
        <v>87</v>
      </c>
      <c r="N33" s="7">
        <f>'Прайс-лист'!N426</f>
        <v>223.40021771380185</v>
      </c>
    </row>
    <row r="34" spans="2:14" ht="3.75" customHeight="1" thickTop="1" thickBot="1">
      <c r="B34" s="18"/>
      <c r="C34" s="9"/>
      <c r="D34" s="10"/>
      <c r="E34" s="13"/>
      <c r="F34" s="13"/>
      <c r="G34" s="444"/>
      <c r="H34" s="444"/>
      <c r="I34" s="444"/>
      <c r="J34" s="444"/>
      <c r="K34" s="444"/>
      <c r="L34" s="444"/>
      <c r="M34" s="9"/>
    </row>
    <row r="35" spans="2:14" ht="18.75" customHeight="1" thickTop="1" thickBot="1">
      <c r="B35" s="16" t="s">
        <v>2059</v>
      </c>
      <c r="C35" s="9" t="s">
        <v>312</v>
      </c>
      <c r="D35" s="10"/>
      <c r="E35" s="27" t="s">
        <v>11</v>
      </c>
      <c r="F35" s="14"/>
      <c r="G35" s="444"/>
      <c r="H35" s="444"/>
      <c r="I35" s="444"/>
      <c r="J35" s="444"/>
      <c r="K35" s="444"/>
      <c r="L35" s="444"/>
      <c r="M35" s="9" t="s">
        <v>87</v>
      </c>
      <c r="N35" s="7">
        <f>'Прайс-лист'!N427</f>
        <v>0</v>
      </c>
    </row>
    <row r="36" spans="2:14" ht="3.75" customHeight="1" thickTop="1" thickBot="1">
      <c r="B36" s="17"/>
      <c r="C36" s="9"/>
      <c r="D36" s="10"/>
      <c r="E36" s="15"/>
      <c r="F36" s="14"/>
      <c r="G36" s="444"/>
      <c r="H36" s="444"/>
      <c r="I36" s="444"/>
      <c r="J36" s="444"/>
      <c r="K36" s="444"/>
      <c r="L36" s="444"/>
      <c r="M36" s="9"/>
    </row>
    <row r="37" spans="2:14" ht="18.75" customHeight="1" thickTop="1" thickBot="1">
      <c r="B37" s="16" t="s">
        <v>2060</v>
      </c>
      <c r="C37" s="9" t="s">
        <v>313</v>
      </c>
      <c r="D37" s="10"/>
      <c r="E37" s="28" t="s">
        <v>386</v>
      </c>
      <c r="F37" s="12"/>
      <c r="G37" s="444"/>
      <c r="H37" s="444"/>
      <c r="I37" s="444"/>
      <c r="J37" s="444"/>
      <c r="K37" s="444"/>
      <c r="L37" s="444"/>
      <c r="M37" s="9" t="s">
        <v>87</v>
      </c>
      <c r="N37" s="7">
        <f>'Прайс-лист'!N428</f>
        <v>0</v>
      </c>
    </row>
    <row r="38" spans="2:14" ht="3.75" customHeight="1" thickTop="1" thickBot="1">
      <c r="B38" s="17"/>
      <c r="C38" s="9"/>
      <c r="D38" s="10"/>
      <c r="E38" s="15"/>
      <c r="F38" s="14"/>
      <c r="G38" s="444"/>
      <c r="H38" s="444"/>
      <c r="I38" s="444"/>
      <c r="J38" s="444"/>
      <c r="K38" s="444"/>
      <c r="L38" s="444"/>
      <c r="M38" s="9"/>
    </row>
    <row r="39" spans="2:14" ht="18.75" customHeight="1" thickTop="1" thickBot="1">
      <c r="B39" s="16" t="s">
        <v>2061</v>
      </c>
      <c r="C39" s="9" t="s">
        <v>314</v>
      </c>
      <c r="D39" s="10"/>
      <c r="E39" s="94" t="s">
        <v>388</v>
      </c>
      <c r="F39" s="12"/>
      <c r="G39" s="444"/>
      <c r="H39" s="444"/>
      <c r="I39" s="444"/>
      <c r="J39" s="444"/>
      <c r="K39" s="444"/>
      <c r="L39" s="444"/>
      <c r="M39" s="9" t="s">
        <v>87</v>
      </c>
      <c r="N39" s="7">
        <f>'Прайс-лист'!N429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6"/>
      <c r="I40" s="20"/>
      <c r="J40" s="6"/>
      <c r="K40" s="20"/>
      <c r="L40" s="20"/>
      <c r="M40" s="20"/>
      <c r="N40" s="6"/>
    </row>
    <row r="41" spans="2:14" ht="7.5" customHeight="1" thickBot="1">
      <c r="B41" s="25"/>
      <c r="C41" s="9"/>
      <c r="D41" s="10"/>
      <c r="E41" s="14"/>
      <c r="F41" s="14"/>
      <c r="G41" s="9"/>
      <c r="I41" s="9"/>
      <c r="K41" s="9"/>
      <c r="L41" s="9"/>
      <c r="M41" s="9"/>
    </row>
    <row r="42" spans="2:14" ht="18.75" customHeight="1" thickTop="1" thickBot="1">
      <c r="B42" s="8" t="s">
        <v>2062</v>
      </c>
      <c r="C42" s="9" t="s">
        <v>2074</v>
      </c>
      <c r="D42" s="10"/>
      <c r="E42" s="11" t="s">
        <v>385</v>
      </c>
      <c r="F42" s="12"/>
      <c r="G42" s="444">
        <v>450</v>
      </c>
      <c r="H42" s="444">
        <v>26</v>
      </c>
      <c r="I42" s="444">
        <v>15</v>
      </c>
      <c r="J42" s="444" t="s">
        <v>2606</v>
      </c>
      <c r="K42" s="444">
        <v>85</v>
      </c>
      <c r="L42" s="444" t="s">
        <v>67</v>
      </c>
      <c r="M42" s="9" t="s">
        <v>87</v>
      </c>
      <c r="N42" s="7">
        <f>'Прайс-лист'!N430</f>
        <v>274.64676843353089</v>
      </c>
    </row>
    <row r="43" spans="2:14" ht="3.75" customHeight="1" thickTop="1" thickBot="1">
      <c r="B43" s="18"/>
      <c r="C43" s="9"/>
      <c r="D43" s="10"/>
      <c r="E43" s="13"/>
      <c r="F43" s="13"/>
      <c r="G43" s="444"/>
      <c r="H43" s="444"/>
      <c r="I43" s="444"/>
      <c r="J43" s="444"/>
      <c r="K43" s="444"/>
      <c r="L43" s="444"/>
      <c r="M43" s="9"/>
    </row>
    <row r="44" spans="2:14" ht="18.75" customHeight="1" thickTop="1" thickBot="1">
      <c r="B44" s="16" t="s">
        <v>2063</v>
      </c>
      <c r="C44" s="9" t="s">
        <v>316</v>
      </c>
      <c r="D44" s="10"/>
      <c r="E44" s="27" t="s">
        <v>11</v>
      </c>
      <c r="F44" s="14"/>
      <c r="G44" s="444"/>
      <c r="H44" s="444"/>
      <c r="I44" s="444"/>
      <c r="J44" s="444"/>
      <c r="K44" s="444"/>
      <c r="L44" s="444"/>
      <c r="M44" s="9" t="s">
        <v>87</v>
      </c>
      <c r="N44" s="7">
        <f>'Прайс-лист'!N431</f>
        <v>0</v>
      </c>
    </row>
    <row r="45" spans="2:14" ht="3.75" customHeight="1" thickTop="1" thickBot="1">
      <c r="B45" s="17"/>
      <c r="C45" s="9"/>
      <c r="D45" s="10"/>
      <c r="E45" s="15"/>
      <c r="F45" s="14"/>
      <c r="G45" s="444"/>
      <c r="H45" s="444"/>
      <c r="I45" s="444"/>
      <c r="J45" s="444"/>
      <c r="K45" s="444"/>
      <c r="L45" s="444"/>
      <c r="M45" s="9"/>
    </row>
    <row r="46" spans="2:14" ht="18.75" customHeight="1" thickTop="1" thickBot="1">
      <c r="B46" s="16" t="s">
        <v>2064</v>
      </c>
      <c r="C46" s="9" t="s">
        <v>317</v>
      </c>
      <c r="D46" s="10"/>
      <c r="E46" s="28" t="s">
        <v>386</v>
      </c>
      <c r="F46" s="12"/>
      <c r="G46" s="444"/>
      <c r="H46" s="444"/>
      <c r="I46" s="444"/>
      <c r="J46" s="444"/>
      <c r="K46" s="444"/>
      <c r="L46" s="444"/>
      <c r="M46" s="9" t="s">
        <v>87</v>
      </c>
      <c r="N46" s="7">
        <f>'Прайс-лист'!N432</f>
        <v>0</v>
      </c>
    </row>
    <row r="47" spans="2:14" ht="3.75" customHeight="1" thickTop="1" thickBot="1">
      <c r="B47" s="17"/>
      <c r="C47" s="9"/>
      <c r="D47" s="10"/>
      <c r="E47" s="15"/>
      <c r="F47" s="14"/>
      <c r="G47" s="444"/>
      <c r="H47" s="444"/>
      <c r="I47" s="444"/>
      <c r="J47" s="444"/>
      <c r="K47" s="444"/>
      <c r="L47" s="444"/>
      <c r="M47" s="9"/>
    </row>
    <row r="48" spans="2:14" ht="18.75" customHeight="1" thickTop="1" thickBot="1">
      <c r="B48" s="16" t="s">
        <v>2065</v>
      </c>
      <c r="C48" s="9" t="s">
        <v>318</v>
      </c>
      <c r="D48" s="10"/>
      <c r="E48" s="94" t="s">
        <v>388</v>
      </c>
      <c r="F48" s="12"/>
      <c r="G48" s="444"/>
      <c r="H48" s="444"/>
      <c r="I48" s="444"/>
      <c r="J48" s="444"/>
      <c r="K48" s="444"/>
      <c r="L48" s="444"/>
      <c r="M48" s="9" t="s">
        <v>87</v>
      </c>
      <c r="N48" s="7">
        <f>'Прайс-лист'!N433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L50" s="9"/>
      <c r="M50" s="9"/>
      <c r="N50" s="26"/>
    </row>
    <row r="51" spans="2:14" ht="18.75" customHeight="1" thickTop="1" thickBot="1">
      <c r="B51" s="8" t="s">
        <v>2066</v>
      </c>
      <c r="C51" s="9" t="s">
        <v>2075</v>
      </c>
      <c r="D51" s="10"/>
      <c r="E51" s="11" t="s">
        <v>385</v>
      </c>
      <c r="F51" s="12"/>
      <c r="G51" s="444">
        <v>450</v>
      </c>
      <c r="H51" s="444">
        <v>26</v>
      </c>
      <c r="I51" s="444">
        <v>15</v>
      </c>
      <c r="J51" s="444" t="s">
        <v>2606</v>
      </c>
      <c r="K51" s="444">
        <v>135</v>
      </c>
      <c r="L51" s="444" t="s">
        <v>67</v>
      </c>
      <c r="M51" s="9" t="s">
        <v>87</v>
      </c>
      <c r="N51" s="7">
        <f>'Прайс-лист'!N434</f>
        <v>292.01848054191356</v>
      </c>
    </row>
    <row r="52" spans="2:14" ht="3.75" customHeight="1" thickTop="1" thickBot="1">
      <c r="B52" s="18"/>
      <c r="C52" s="9"/>
      <c r="D52" s="10"/>
      <c r="E52" s="13"/>
      <c r="F52" s="13"/>
      <c r="G52" s="444"/>
      <c r="H52" s="444"/>
      <c r="I52" s="444"/>
      <c r="J52" s="444"/>
      <c r="K52" s="444"/>
      <c r="L52" s="444"/>
      <c r="M52" s="9"/>
    </row>
    <row r="53" spans="2:14" ht="18.75" customHeight="1" thickTop="1" thickBot="1">
      <c r="B53" s="16" t="s">
        <v>2067</v>
      </c>
      <c r="C53" s="9" t="s">
        <v>320</v>
      </c>
      <c r="D53" s="10"/>
      <c r="E53" s="27" t="s">
        <v>11</v>
      </c>
      <c r="F53" s="14"/>
      <c r="G53" s="444"/>
      <c r="H53" s="444"/>
      <c r="I53" s="444"/>
      <c r="J53" s="444"/>
      <c r="K53" s="444"/>
      <c r="L53" s="444"/>
      <c r="M53" s="9" t="s">
        <v>87</v>
      </c>
      <c r="N53" s="7">
        <f>'Прайс-лист'!N435</f>
        <v>0</v>
      </c>
    </row>
    <row r="54" spans="2:14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444"/>
      <c r="L54" s="444"/>
      <c r="M54" s="9"/>
    </row>
    <row r="55" spans="2:14" ht="18.75" customHeight="1" thickTop="1" thickBot="1">
      <c r="B55" s="16" t="s">
        <v>2068</v>
      </c>
      <c r="C55" s="9" t="s">
        <v>321</v>
      </c>
      <c r="D55" s="10"/>
      <c r="E55" s="28" t="s">
        <v>386</v>
      </c>
      <c r="F55" s="12"/>
      <c r="G55" s="444"/>
      <c r="H55" s="444"/>
      <c r="I55" s="444"/>
      <c r="J55" s="444"/>
      <c r="K55" s="444"/>
      <c r="L55" s="444"/>
      <c r="M55" s="9" t="s">
        <v>87</v>
      </c>
      <c r="N55" s="7">
        <f>'Прайс-лист'!N436</f>
        <v>0</v>
      </c>
    </row>
    <row r="56" spans="2:14" ht="3.75" customHeight="1" thickTop="1" thickBot="1">
      <c r="B56" s="17"/>
      <c r="C56" s="9"/>
      <c r="D56" s="10"/>
      <c r="E56" s="15"/>
      <c r="F56" s="14"/>
      <c r="G56" s="444"/>
      <c r="H56" s="444"/>
      <c r="I56" s="444"/>
      <c r="J56" s="444"/>
      <c r="K56" s="444"/>
      <c r="L56" s="444"/>
      <c r="M56" s="9"/>
    </row>
    <row r="57" spans="2:14" ht="18.75" customHeight="1" thickTop="1" thickBot="1">
      <c r="B57" s="16" t="s">
        <v>2069</v>
      </c>
      <c r="C57" s="9" t="s">
        <v>322</v>
      </c>
      <c r="D57" s="10"/>
      <c r="E57" s="94" t="s">
        <v>388</v>
      </c>
      <c r="F57" s="12"/>
      <c r="G57" s="444"/>
      <c r="H57" s="444"/>
      <c r="I57" s="444"/>
      <c r="J57" s="444"/>
      <c r="K57" s="444"/>
      <c r="L57" s="444"/>
      <c r="M57" s="9" t="s">
        <v>87</v>
      </c>
      <c r="N57" s="7">
        <f>'Прайс-лист'!N437</f>
        <v>0</v>
      </c>
    </row>
    <row r="58" spans="2:14" ht="7.5" customHeight="1" thickTop="1"/>
    <row r="59" spans="2:14" ht="37.5" customHeight="1">
      <c r="B59" s="460" t="s">
        <v>18</v>
      </c>
      <c r="C59" s="461"/>
      <c r="D59" s="461"/>
      <c r="E59" s="461"/>
      <c r="F59" s="461"/>
      <c r="G59" s="462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7" t="s">
        <v>36</v>
      </c>
      <c r="C61" s="437"/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</row>
    <row r="62" spans="2:14" ht="18.75" customHeight="1">
      <c r="B62" s="437" t="s">
        <v>37</v>
      </c>
      <c r="C62" s="437"/>
      <c r="D62" s="437"/>
      <c r="E62" s="437"/>
      <c r="F62" s="437"/>
      <c r="G62" s="437"/>
      <c r="H62" s="437"/>
      <c r="I62" s="437"/>
      <c r="J62" s="437"/>
      <c r="K62" s="437"/>
      <c r="L62" s="437"/>
      <c r="M62" s="437"/>
      <c r="N62" s="437"/>
    </row>
    <row r="63" spans="2:14" ht="18.75" customHeight="1" thickBot="1">
      <c r="B63" s="437" t="s">
        <v>93</v>
      </c>
      <c r="C63" s="437"/>
      <c r="D63" s="437"/>
      <c r="E63" s="437"/>
      <c r="F63" s="437"/>
      <c r="G63" s="437"/>
      <c r="H63" s="437"/>
      <c r="I63" s="437"/>
      <c r="J63" s="437"/>
      <c r="K63" s="437"/>
      <c r="L63" s="437"/>
      <c r="M63" s="437"/>
      <c r="N63" s="437"/>
    </row>
    <row r="64" spans="2:14" ht="18.75" customHeight="1" thickTop="1" thickBot="1">
      <c r="E64" s="11" t="s">
        <v>385</v>
      </c>
      <c r="F64" s="436" t="s">
        <v>38</v>
      </c>
      <c r="G64" s="437"/>
      <c r="H64" s="437"/>
      <c r="I64" s="437"/>
      <c r="J64" s="437"/>
      <c r="K64" s="437"/>
      <c r="L64" s="437"/>
      <c r="M64" s="437"/>
      <c r="N64" s="437"/>
    </row>
    <row r="65" spans="5:14" ht="18.75" customHeight="1" thickTop="1" thickBot="1">
      <c r="E65" s="27" t="s">
        <v>11</v>
      </c>
      <c r="F65" s="436" t="s">
        <v>39</v>
      </c>
      <c r="G65" s="437"/>
      <c r="H65" s="437"/>
      <c r="I65" s="437"/>
      <c r="J65" s="437"/>
      <c r="K65" s="437"/>
      <c r="L65" s="437"/>
      <c r="M65" s="437"/>
      <c r="N65" s="437"/>
    </row>
    <row r="66" spans="5:14" ht="18.75" customHeight="1" thickTop="1" thickBot="1">
      <c r="E66" s="28" t="s">
        <v>386</v>
      </c>
      <c r="F66" s="436" t="s">
        <v>40</v>
      </c>
      <c r="G66" s="437"/>
      <c r="H66" s="437"/>
      <c r="I66" s="437"/>
      <c r="J66" s="437"/>
      <c r="K66" s="437"/>
      <c r="L66" s="437"/>
      <c r="M66" s="437"/>
      <c r="N66" s="437"/>
    </row>
    <row r="67" spans="5:14" ht="18.75" customHeight="1" thickTop="1" thickBot="1">
      <c r="E67" s="94" t="s">
        <v>388</v>
      </c>
      <c r="F67" s="436" t="s">
        <v>94</v>
      </c>
      <c r="G67" s="437"/>
      <c r="H67" s="437"/>
      <c r="I67" s="437"/>
      <c r="J67" s="437"/>
      <c r="K67" s="437"/>
      <c r="L67" s="437"/>
      <c r="M67" s="437"/>
      <c r="N67" s="437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  <row r="83" ht="18.75" customHeight="1"/>
    <row r="84" ht="18.75" customHeight="1"/>
  </sheetData>
  <mergeCells count="45">
    <mergeCell ref="F65:N65"/>
    <mergeCell ref="F66:N66"/>
    <mergeCell ref="F67:N67"/>
    <mergeCell ref="G51:G57"/>
    <mergeCell ref="H51:H57"/>
    <mergeCell ref="I51:I57"/>
    <mergeCell ref="J51:J57"/>
    <mergeCell ref="K51:K57"/>
    <mergeCell ref="B59:G59"/>
    <mergeCell ref="B61:N61"/>
    <mergeCell ref="B62:N62"/>
    <mergeCell ref="B63:N63"/>
    <mergeCell ref="F64:N64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G15:G21"/>
    <mergeCell ref="H15:H21"/>
    <mergeCell ref="I15:I21"/>
    <mergeCell ref="J15:J21"/>
    <mergeCell ref="K15:K21"/>
    <mergeCell ref="G24:G30"/>
    <mergeCell ref="H24:H30"/>
    <mergeCell ref="I24:I30"/>
    <mergeCell ref="J24:J30"/>
    <mergeCell ref="K24:K30"/>
    <mergeCell ref="B2:N2"/>
    <mergeCell ref="G6:G12"/>
    <mergeCell ref="H6:H12"/>
    <mergeCell ref="I6:I12"/>
    <mergeCell ref="J6:J12"/>
    <mergeCell ref="K6:K12"/>
    <mergeCell ref="L6:L12"/>
    <mergeCell ref="L15:L21"/>
    <mergeCell ref="L24:L30"/>
    <mergeCell ref="L33:L39"/>
    <mergeCell ref="L42:L48"/>
    <mergeCell ref="L51:L57"/>
  </mergeCells>
  <hyperlinks>
    <hyperlink ref="A3" location="Т!R24C3" display="ТРИМАЧІ" xr:uid="{00000000-0004-0000-1E00-000000000000}"/>
    <hyperlink ref="A4" location="'Прайс-лист'!R425C2" display="ПРАЙС" xr:uid="{00000000-0004-0000-1E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  <pageSetUpPr fitToPage="1"/>
  </sheetPr>
  <dimension ref="A1:O43"/>
  <sheetViews>
    <sheetView zoomScaleNormal="100" workbookViewId="0">
      <selection activeCell="N30" sqref="N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7109375" style="316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1" t="s">
        <v>1894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2076</v>
      </c>
      <c r="C6" s="9" t="s">
        <v>2082</v>
      </c>
      <c r="D6" s="10"/>
      <c r="E6" s="27" t="s">
        <v>11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20</v>
      </c>
      <c r="L6" s="9" t="s">
        <v>87</v>
      </c>
      <c r="M6" s="7">
        <f>'Прайс-лист'!N448</f>
        <v>0</v>
      </c>
    </row>
    <row r="7" spans="1:13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2077</v>
      </c>
      <c r="C8" s="9" t="s">
        <v>2083</v>
      </c>
      <c r="D8" s="10"/>
      <c r="E8" s="228" t="s">
        <v>207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'Прайс-лист'!N449</f>
        <v>0</v>
      </c>
    </row>
    <row r="9" spans="1:13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20"/>
      <c r="L9" s="6"/>
      <c r="M9" s="6"/>
    </row>
    <row r="10" spans="1:13" ht="7.5" customHeight="1" thickBot="1">
      <c r="B10" s="25"/>
      <c r="C10" s="9"/>
      <c r="G10" s="9"/>
      <c r="H10" s="9"/>
      <c r="I10" s="9"/>
      <c r="J10" s="9"/>
      <c r="K10" s="9"/>
    </row>
    <row r="11" spans="1:13" ht="18.75" customHeight="1" thickTop="1" thickBot="1">
      <c r="B11" s="16" t="s">
        <v>2078</v>
      </c>
      <c r="C11" s="9" t="s">
        <v>2084</v>
      </c>
      <c r="D11" s="10"/>
      <c r="E11" s="27" t="s">
        <v>11</v>
      </c>
      <c r="F11" s="12"/>
      <c r="G11" s="444">
        <v>415</v>
      </c>
      <c r="H11" s="444">
        <v>26</v>
      </c>
      <c r="I11" s="444">
        <v>15</v>
      </c>
      <c r="J11" s="444" t="s">
        <v>2606</v>
      </c>
      <c r="K11" s="444">
        <v>20</v>
      </c>
      <c r="L11" s="9" t="s">
        <v>87</v>
      </c>
      <c r="M11" s="7">
        <f>'Прайс-лист'!N450</f>
        <v>0</v>
      </c>
    </row>
    <row r="12" spans="1:13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9"/>
      <c r="M12" s="7"/>
    </row>
    <row r="13" spans="1:13" ht="18.75" customHeight="1" thickTop="1" thickBot="1">
      <c r="B13" s="16" t="s">
        <v>2079</v>
      </c>
      <c r="C13" s="9" t="s">
        <v>2085</v>
      </c>
      <c r="D13" s="10"/>
      <c r="E13" s="228" t="s">
        <v>207</v>
      </c>
      <c r="F13" s="14"/>
      <c r="G13" s="444"/>
      <c r="H13" s="444"/>
      <c r="I13" s="444"/>
      <c r="J13" s="444"/>
      <c r="K13" s="444"/>
      <c r="L13" s="9" t="s">
        <v>87</v>
      </c>
      <c r="M13" s="7">
        <f>'Прайс-лист'!N451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16" t="s">
        <v>2080</v>
      </c>
      <c r="C16" s="9" t="s">
        <v>2086</v>
      </c>
      <c r="D16" s="10"/>
      <c r="E16" s="27" t="s">
        <v>11</v>
      </c>
      <c r="F16" s="12"/>
      <c r="G16" s="444">
        <v>450</v>
      </c>
      <c r="H16" s="444">
        <v>26</v>
      </c>
      <c r="I16" s="444">
        <v>15</v>
      </c>
      <c r="J16" s="444" t="s">
        <v>2606</v>
      </c>
      <c r="K16" s="444">
        <v>20</v>
      </c>
      <c r="L16" s="9" t="s">
        <v>87</v>
      </c>
      <c r="M16" s="7">
        <f>'Прайс-лист'!N452</f>
        <v>0</v>
      </c>
    </row>
    <row r="17" spans="2:13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9"/>
      <c r="M17" s="7"/>
    </row>
    <row r="18" spans="2:13" ht="18.75" customHeight="1" thickTop="1" thickBot="1">
      <c r="B18" s="16" t="s">
        <v>2081</v>
      </c>
      <c r="C18" s="9" t="s">
        <v>2087</v>
      </c>
      <c r="D18" s="10"/>
      <c r="E18" s="228" t="s">
        <v>207</v>
      </c>
      <c r="F18" s="14"/>
      <c r="G18" s="444"/>
      <c r="H18" s="444"/>
      <c r="I18" s="444"/>
      <c r="J18" s="444"/>
      <c r="K18" s="444"/>
      <c r="L18" s="9" t="s">
        <v>87</v>
      </c>
      <c r="M18" s="7">
        <f>'Прайс-лист'!N453</f>
        <v>0</v>
      </c>
    </row>
    <row r="19" spans="2:13" ht="7.5" customHeight="1" thickTop="1"/>
    <row r="20" spans="2:13" ht="37.5" customHeight="1">
      <c r="B20" s="484" t="s">
        <v>18</v>
      </c>
      <c r="C20" s="485"/>
      <c r="D20" s="485"/>
      <c r="E20" s="485"/>
      <c r="F20" s="485"/>
      <c r="G20" s="486"/>
    </row>
    <row r="21" spans="2:13" ht="18.75" customHeight="1">
      <c r="B21" s="437" t="s">
        <v>36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</row>
    <row r="22" spans="2:13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2:13" ht="18.75" customHeight="1" thickTop="1" thickBot="1">
      <c r="E23" s="27" t="s">
        <v>11</v>
      </c>
      <c r="F23" s="436" t="s">
        <v>39</v>
      </c>
      <c r="G23" s="437"/>
      <c r="H23" s="437"/>
      <c r="I23" s="437"/>
      <c r="J23" s="437"/>
      <c r="K23" s="437"/>
      <c r="L23" s="437"/>
      <c r="M23" s="437"/>
    </row>
    <row r="24" spans="2:13" ht="18.75" customHeight="1" thickTop="1" thickBot="1">
      <c r="E24" s="228" t="s">
        <v>207</v>
      </c>
      <c r="F24" s="436" t="s">
        <v>1692</v>
      </c>
      <c r="G24" s="437"/>
      <c r="H24" s="437"/>
      <c r="I24" s="437"/>
      <c r="J24" s="437"/>
      <c r="K24" s="437"/>
      <c r="L24" s="437"/>
      <c r="M24" s="437"/>
    </row>
    <row r="25" spans="2:13" ht="18.7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K11:K13"/>
    <mergeCell ref="K16:K18"/>
    <mergeCell ref="F24:M24"/>
    <mergeCell ref="G11:G13"/>
    <mergeCell ref="H11:H13"/>
    <mergeCell ref="I11:I13"/>
    <mergeCell ref="J11:J13"/>
    <mergeCell ref="B20:G20"/>
    <mergeCell ref="B21:M21"/>
    <mergeCell ref="B22:M22"/>
    <mergeCell ref="G16:G18"/>
    <mergeCell ref="H16:H18"/>
    <mergeCell ref="I16:I18"/>
    <mergeCell ref="J16:J18"/>
    <mergeCell ref="F23:M23"/>
    <mergeCell ref="B2:M2"/>
    <mergeCell ref="G6:G8"/>
    <mergeCell ref="H6:H8"/>
    <mergeCell ref="I6:I8"/>
    <mergeCell ref="J6:J8"/>
    <mergeCell ref="K6:K8"/>
  </mergeCells>
  <hyperlinks>
    <hyperlink ref="A3" location="Т!R27C2" display="ТРИМАЧІ" xr:uid="{00000000-0004-0000-1F00-000000000000}"/>
    <hyperlink ref="A4" location="'Прайс-лист'!R450C2" display="ПРАЙС" xr:uid="{00000000-0004-0000-1F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  <pageSetUpPr fitToPage="1"/>
  </sheetPr>
  <dimension ref="A1:P84"/>
  <sheetViews>
    <sheetView zoomScaleNormal="100" workbookViewId="0">
      <selection activeCell="O70" sqref="O7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6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5" t="s">
        <v>1895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2092</v>
      </c>
      <c r="C6" s="9" t="s">
        <v>2116</v>
      </c>
      <c r="D6" s="10"/>
      <c r="E6" s="11" t="s">
        <v>385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90</v>
      </c>
      <c r="L6" s="444" t="s">
        <v>67</v>
      </c>
      <c r="M6" s="9" t="s">
        <v>87</v>
      </c>
      <c r="N6" s="7">
        <f>'Прайс-лист'!N464</f>
        <v>149.04928988992381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9"/>
    </row>
    <row r="8" spans="1:14" ht="18.75" customHeight="1" thickTop="1" thickBot="1">
      <c r="B8" s="16" t="s">
        <v>2093</v>
      </c>
      <c r="C8" s="9" t="s">
        <v>324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'Прайс-лист'!N465</f>
        <v>0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2094</v>
      </c>
      <c r="C10" s="9" t="s">
        <v>325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'Прайс-лист'!N466</f>
        <v>0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444"/>
      <c r="M11" s="9"/>
    </row>
    <row r="12" spans="1:14" ht="18.75" customHeight="1" thickTop="1" thickBot="1">
      <c r="B12" s="16" t="s">
        <v>2095</v>
      </c>
      <c r="C12" s="9" t="s">
        <v>326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444"/>
      <c r="M12" s="9" t="s">
        <v>87</v>
      </c>
      <c r="N12" s="7">
        <f>'Прайс-лист'!N467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2096</v>
      </c>
      <c r="C15" s="9" t="s">
        <v>2117</v>
      </c>
      <c r="D15" s="10"/>
      <c r="E15" s="11" t="s">
        <v>385</v>
      </c>
      <c r="F15" s="12"/>
      <c r="G15" s="444">
        <v>330</v>
      </c>
      <c r="H15" s="444">
        <v>26</v>
      </c>
      <c r="I15" s="444">
        <v>15</v>
      </c>
      <c r="J15" s="444" t="s">
        <v>2606</v>
      </c>
      <c r="K15" s="444">
        <v>140</v>
      </c>
      <c r="L15" s="444" t="s">
        <v>67</v>
      </c>
      <c r="M15" s="9" t="s">
        <v>87</v>
      </c>
      <c r="N15" s="7">
        <f>'Прайс-лист'!N468</f>
        <v>163.46781093988145</v>
      </c>
    </row>
    <row r="16" spans="1:14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444"/>
      <c r="M16" s="9"/>
    </row>
    <row r="17" spans="2:14" ht="18.75" customHeight="1" thickTop="1" thickBot="1">
      <c r="B17" s="16" t="s">
        <v>2097</v>
      </c>
      <c r="C17" s="9" t="s">
        <v>2118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444"/>
      <c r="M17" s="9" t="s">
        <v>87</v>
      </c>
      <c r="N17" s="7">
        <f>'Прайс-лист'!N469</f>
        <v>0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444"/>
      <c r="M18" s="9"/>
    </row>
    <row r="19" spans="2:14" ht="18.75" customHeight="1" thickTop="1" thickBot="1">
      <c r="B19" s="16" t="s">
        <v>2098</v>
      </c>
      <c r="C19" s="9" t="s">
        <v>2119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444"/>
      <c r="M19" s="9" t="s">
        <v>87</v>
      </c>
      <c r="N19" s="7">
        <f>'Прайс-лист'!N470</f>
        <v>0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444"/>
      <c r="M20" s="9"/>
    </row>
    <row r="21" spans="2:14" ht="18.75" customHeight="1" thickTop="1" thickBot="1">
      <c r="B21" s="16" t="s">
        <v>2099</v>
      </c>
      <c r="C21" s="9" t="s">
        <v>2120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444"/>
      <c r="M21" s="9" t="s">
        <v>87</v>
      </c>
      <c r="N21" s="7">
        <f>'Прайс-лист'!N471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2100</v>
      </c>
      <c r="C24" s="9" t="s">
        <v>2121</v>
      </c>
      <c r="D24" s="10"/>
      <c r="E24" s="11" t="s">
        <v>385</v>
      </c>
      <c r="F24" s="12"/>
      <c r="G24" s="444">
        <v>415</v>
      </c>
      <c r="H24" s="444">
        <v>26</v>
      </c>
      <c r="I24" s="444">
        <v>15</v>
      </c>
      <c r="J24" s="444" t="s">
        <v>2606</v>
      </c>
      <c r="K24" s="444">
        <v>90</v>
      </c>
      <c r="L24" s="444" t="s">
        <v>67</v>
      </c>
      <c r="M24" s="9" t="s">
        <v>87</v>
      </c>
      <c r="N24" s="7">
        <f>'Прайс-лист'!N472</f>
        <v>175.8017265368332</v>
      </c>
    </row>
    <row r="25" spans="2:14" ht="3.75" customHeight="1" thickTop="1" thickBot="1">
      <c r="B25" s="18"/>
      <c r="C25" s="9"/>
      <c r="D25" s="10"/>
      <c r="E25" s="13"/>
      <c r="F25" s="13"/>
      <c r="G25" s="444"/>
      <c r="H25" s="444"/>
      <c r="I25" s="444"/>
      <c r="J25" s="444"/>
      <c r="K25" s="444"/>
      <c r="L25" s="444"/>
      <c r="M25" s="9"/>
    </row>
    <row r="26" spans="2:14" ht="18.75" customHeight="1" thickTop="1" thickBot="1">
      <c r="B26" s="16" t="s">
        <v>2101</v>
      </c>
      <c r="C26" s="9" t="s">
        <v>2122</v>
      </c>
      <c r="D26" s="10"/>
      <c r="E26" s="27" t="s">
        <v>11</v>
      </c>
      <c r="F26" s="14"/>
      <c r="G26" s="444"/>
      <c r="H26" s="444"/>
      <c r="I26" s="444"/>
      <c r="J26" s="444"/>
      <c r="K26" s="444"/>
      <c r="L26" s="444"/>
      <c r="M26" s="9" t="s">
        <v>87</v>
      </c>
      <c r="N26" s="7">
        <f>'Прайс-лист'!N473</f>
        <v>0</v>
      </c>
    </row>
    <row r="27" spans="2:14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444"/>
      <c r="L27" s="444"/>
      <c r="M27" s="9"/>
    </row>
    <row r="28" spans="2:14" ht="18.75" customHeight="1" thickTop="1" thickBot="1">
      <c r="B28" s="16" t="s">
        <v>2102</v>
      </c>
      <c r="C28" s="9" t="s">
        <v>2123</v>
      </c>
      <c r="D28" s="10"/>
      <c r="E28" s="28" t="s">
        <v>386</v>
      </c>
      <c r="F28" s="12"/>
      <c r="G28" s="444"/>
      <c r="H28" s="444"/>
      <c r="I28" s="444"/>
      <c r="J28" s="444"/>
      <c r="K28" s="444"/>
      <c r="L28" s="444"/>
      <c r="M28" s="9" t="s">
        <v>87</v>
      </c>
      <c r="N28" s="7">
        <f>'Прайс-лист'!N474</f>
        <v>0</v>
      </c>
    </row>
    <row r="29" spans="2:14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444"/>
      <c r="L29" s="444"/>
      <c r="M29" s="9"/>
    </row>
    <row r="30" spans="2:14" ht="18.75" customHeight="1" thickTop="1" thickBot="1">
      <c r="B30" s="16" t="s">
        <v>2103</v>
      </c>
      <c r="C30" s="9" t="s">
        <v>2124</v>
      </c>
      <c r="D30" s="10"/>
      <c r="E30" s="94" t="s">
        <v>388</v>
      </c>
      <c r="F30" s="12"/>
      <c r="G30" s="444"/>
      <c r="H30" s="444"/>
      <c r="I30" s="444"/>
      <c r="J30" s="444"/>
      <c r="K30" s="444"/>
      <c r="L30" s="444"/>
      <c r="M30" s="9" t="s">
        <v>87</v>
      </c>
      <c r="N30" s="7">
        <f>'Прайс-лист'!N475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6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L32" s="9"/>
      <c r="M32" s="9"/>
      <c r="N32" s="26"/>
    </row>
    <row r="33" spans="2:14" ht="18.75" customHeight="1" thickTop="1" thickBot="1">
      <c r="B33" s="8" t="s">
        <v>2104</v>
      </c>
      <c r="C33" s="9" t="s">
        <v>2125</v>
      </c>
      <c r="D33" s="10"/>
      <c r="E33" s="11" t="s">
        <v>385</v>
      </c>
      <c r="F33" s="12"/>
      <c r="G33" s="444">
        <v>415</v>
      </c>
      <c r="H33" s="444">
        <v>26</v>
      </c>
      <c r="I33" s="444">
        <v>15</v>
      </c>
      <c r="J33" s="444" t="s">
        <v>2606</v>
      </c>
      <c r="K33" s="444">
        <v>140</v>
      </c>
      <c r="L33" s="444" t="s">
        <v>67</v>
      </c>
      <c r="M33" s="9" t="s">
        <v>87</v>
      </c>
      <c r="N33" s="7">
        <f>'Прайс-лист'!N476</f>
        <v>227.72751119999998</v>
      </c>
    </row>
    <row r="34" spans="2:14" ht="3.75" customHeight="1" thickTop="1" thickBot="1">
      <c r="B34" s="18"/>
      <c r="C34" s="9"/>
      <c r="D34" s="10"/>
      <c r="E34" s="13"/>
      <c r="F34" s="13"/>
      <c r="G34" s="444"/>
      <c r="H34" s="444"/>
      <c r="I34" s="444"/>
      <c r="J34" s="444"/>
      <c r="K34" s="444"/>
      <c r="L34" s="444"/>
      <c r="M34" s="9"/>
    </row>
    <row r="35" spans="2:14" ht="18.75" customHeight="1" thickTop="1" thickBot="1">
      <c r="B35" s="16" t="s">
        <v>2105</v>
      </c>
      <c r="C35" s="9" t="s">
        <v>2126</v>
      </c>
      <c r="D35" s="10"/>
      <c r="E35" s="27" t="s">
        <v>11</v>
      </c>
      <c r="F35" s="14"/>
      <c r="G35" s="444"/>
      <c r="H35" s="444"/>
      <c r="I35" s="444"/>
      <c r="J35" s="444"/>
      <c r="K35" s="444"/>
      <c r="L35" s="444"/>
      <c r="M35" s="9" t="s">
        <v>87</v>
      </c>
      <c r="N35" s="7">
        <f>'Прайс-лист'!N477</f>
        <v>0</v>
      </c>
    </row>
    <row r="36" spans="2:14" ht="3.75" customHeight="1" thickTop="1" thickBot="1">
      <c r="B36" s="17"/>
      <c r="C36" s="9"/>
      <c r="D36" s="10"/>
      <c r="E36" s="15"/>
      <c r="F36" s="14"/>
      <c r="G36" s="444"/>
      <c r="H36" s="444"/>
      <c r="I36" s="444"/>
      <c r="J36" s="444"/>
      <c r="K36" s="444"/>
      <c r="L36" s="444"/>
      <c r="M36" s="9"/>
    </row>
    <row r="37" spans="2:14" ht="18.75" customHeight="1" thickTop="1" thickBot="1">
      <c r="B37" s="16" t="s">
        <v>2106</v>
      </c>
      <c r="C37" s="9" t="s">
        <v>2127</v>
      </c>
      <c r="D37" s="10"/>
      <c r="E37" s="28" t="s">
        <v>386</v>
      </c>
      <c r="F37" s="12"/>
      <c r="G37" s="444"/>
      <c r="H37" s="444"/>
      <c r="I37" s="444"/>
      <c r="J37" s="444"/>
      <c r="K37" s="444"/>
      <c r="L37" s="444"/>
      <c r="M37" s="9" t="s">
        <v>87</v>
      </c>
      <c r="N37" s="7">
        <f>'Прайс-лист'!N478</f>
        <v>0</v>
      </c>
    </row>
    <row r="38" spans="2:14" ht="3.75" customHeight="1" thickTop="1" thickBot="1">
      <c r="B38" s="17"/>
      <c r="C38" s="9"/>
      <c r="D38" s="10"/>
      <c r="E38" s="15"/>
      <c r="F38" s="14"/>
      <c r="G38" s="444"/>
      <c r="H38" s="444"/>
      <c r="I38" s="444"/>
      <c r="J38" s="444"/>
      <c r="K38" s="444"/>
      <c r="L38" s="444"/>
      <c r="M38" s="9"/>
    </row>
    <row r="39" spans="2:14" ht="18.75" customHeight="1" thickTop="1" thickBot="1">
      <c r="B39" s="16" t="s">
        <v>2107</v>
      </c>
      <c r="C39" s="9" t="s">
        <v>2128</v>
      </c>
      <c r="D39" s="10"/>
      <c r="E39" s="94" t="s">
        <v>388</v>
      </c>
      <c r="F39" s="12"/>
      <c r="G39" s="444"/>
      <c r="H39" s="444"/>
      <c r="I39" s="444"/>
      <c r="J39" s="444"/>
      <c r="K39" s="444"/>
      <c r="L39" s="444"/>
      <c r="M39" s="9" t="s">
        <v>87</v>
      </c>
      <c r="N39" s="7">
        <f>'Прайс-лист'!N479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4"/>
    </row>
    <row r="41" spans="2:14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26"/>
    </row>
    <row r="42" spans="2:14" ht="18.75" customHeight="1" thickTop="1" thickBot="1">
      <c r="B42" s="8" t="s">
        <v>2108</v>
      </c>
      <c r="C42" s="9" t="s">
        <v>2129</v>
      </c>
      <c r="D42" s="10"/>
      <c r="E42" s="11" t="s">
        <v>385</v>
      </c>
      <c r="F42" s="12"/>
      <c r="G42" s="444">
        <v>450</v>
      </c>
      <c r="H42" s="444">
        <v>26</v>
      </c>
      <c r="I42" s="444">
        <v>15</v>
      </c>
      <c r="J42" s="444" t="s">
        <v>2606</v>
      </c>
      <c r="K42" s="444">
        <v>90</v>
      </c>
      <c r="L42" s="444" t="s">
        <v>67</v>
      </c>
      <c r="M42" s="9" t="s">
        <v>87</v>
      </c>
      <c r="N42" s="7">
        <f>'Прайс-лист'!N480</f>
        <v>279.85828206604566</v>
      </c>
    </row>
    <row r="43" spans="2:14" ht="3.75" customHeight="1" thickTop="1" thickBot="1">
      <c r="B43" s="18"/>
      <c r="C43" s="9"/>
      <c r="D43" s="10"/>
      <c r="E43" s="13"/>
      <c r="F43" s="13"/>
      <c r="G43" s="444"/>
      <c r="H43" s="444"/>
      <c r="I43" s="444"/>
      <c r="J43" s="444"/>
      <c r="K43" s="444"/>
      <c r="L43" s="444"/>
      <c r="M43" s="9"/>
    </row>
    <row r="44" spans="2:14" ht="18.75" customHeight="1" thickTop="1" thickBot="1">
      <c r="B44" s="16" t="s">
        <v>2109</v>
      </c>
      <c r="C44" s="9" t="s">
        <v>2130</v>
      </c>
      <c r="D44" s="10"/>
      <c r="E44" s="27" t="s">
        <v>11</v>
      </c>
      <c r="F44" s="14"/>
      <c r="G44" s="444"/>
      <c r="H44" s="444"/>
      <c r="I44" s="444"/>
      <c r="J44" s="444"/>
      <c r="K44" s="444"/>
      <c r="L44" s="444"/>
      <c r="M44" s="9" t="s">
        <v>87</v>
      </c>
      <c r="N44" s="7">
        <f>'Прайс-лист'!N481</f>
        <v>0</v>
      </c>
    </row>
    <row r="45" spans="2:14" ht="3.75" customHeight="1" thickTop="1" thickBot="1">
      <c r="B45" s="17"/>
      <c r="C45" s="9"/>
      <c r="D45" s="10"/>
      <c r="E45" s="15"/>
      <c r="F45" s="14"/>
      <c r="G45" s="444"/>
      <c r="H45" s="444"/>
      <c r="I45" s="444"/>
      <c r="J45" s="444"/>
      <c r="K45" s="444"/>
      <c r="L45" s="444"/>
      <c r="M45" s="9"/>
    </row>
    <row r="46" spans="2:14" ht="18.75" customHeight="1" thickTop="1" thickBot="1">
      <c r="B46" s="16" t="s">
        <v>2110</v>
      </c>
      <c r="C46" s="9" t="s">
        <v>2131</v>
      </c>
      <c r="D46" s="10"/>
      <c r="E46" s="28" t="s">
        <v>386</v>
      </c>
      <c r="F46" s="12"/>
      <c r="G46" s="444"/>
      <c r="H46" s="444"/>
      <c r="I46" s="444"/>
      <c r="J46" s="444"/>
      <c r="K46" s="444"/>
      <c r="L46" s="444"/>
      <c r="M46" s="9" t="s">
        <v>87</v>
      </c>
      <c r="N46" s="7">
        <f>'Прайс-лист'!N482</f>
        <v>0</v>
      </c>
    </row>
    <row r="47" spans="2:14" ht="3.75" customHeight="1" thickTop="1" thickBot="1">
      <c r="B47" s="17"/>
      <c r="C47" s="9"/>
      <c r="D47" s="10"/>
      <c r="E47" s="15"/>
      <c r="F47" s="14"/>
      <c r="G47" s="444"/>
      <c r="H47" s="444"/>
      <c r="I47" s="444"/>
      <c r="J47" s="444"/>
      <c r="K47" s="444"/>
      <c r="L47" s="444"/>
      <c r="M47" s="9"/>
    </row>
    <row r="48" spans="2:14" ht="18.75" customHeight="1" thickTop="1" thickBot="1">
      <c r="B48" s="16" t="s">
        <v>2111</v>
      </c>
      <c r="C48" s="9" t="s">
        <v>2132</v>
      </c>
      <c r="D48" s="10"/>
      <c r="E48" s="94" t="s">
        <v>388</v>
      </c>
      <c r="F48" s="12"/>
      <c r="G48" s="444"/>
      <c r="H48" s="444"/>
      <c r="I48" s="444"/>
      <c r="J48" s="444"/>
      <c r="K48" s="444"/>
      <c r="L48" s="444"/>
      <c r="M48" s="9" t="s">
        <v>87</v>
      </c>
      <c r="N48" s="7">
        <f>'Прайс-лист'!N483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6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L50" s="9"/>
      <c r="M50" s="9"/>
      <c r="N50" s="26"/>
    </row>
    <row r="51" spans="2:14" ht="18.75" customHeight="1" thickTop="1" thickBot="1">
      <c r="B51" s="8" t="s">
        <v>2112</v>
      </c>
      <c r="C51" s="9" t="s">
        <v>2133</v>
      </c>
      <c r="D51" s="10"/>
      <c r="E51" s="11" t="s">
        <v>385</v>
      </c>
      <c r="F51" s="12"/>
      <c r="G51" s="444">
        <v>450</v>
      </c>
      <c r="H51" s="444">
        <v>26</v>
      </c>
      <c r="I51" s="444">
        <v>15</v>
      </c>
      <c r="J51" s="444" t="s">
        <v>2606</v>
      </c>
      <c r="K51" s="444">
        <v>140</v>
      </c>
      <c r="L51" s="444" t="s">
        <v>67</v>
      </c>
      <c r="M51" s="9" t="s">
        <v>87</v>
      </c>
      <c r="N51" s="7">
        <f>'Прайс-лист'!N484</f>
        <v>297.40371129551227</v>
      </c>
    </row>
    <row r="52" spans="2:14" ht="3.75" customHeight="1" thickTop="1" thickBot="1">
      <c r="B52" s="18"/>
      <c r="C52" s="9"/>
      <c r="D52" s="10"/>
      <c r="E52" s="13"/>
      <c r="F52" s="13"/>
      <c r="G52" s="444"/>
      <c r="H52" s="444"/>
      <c r="I52" s="444"/>
      <c r="J52" s="444"/>
      <c r="K52" s="444"/>
      <c r="L52" s="444"/>
      <c r="M52" s="9"/>
    </row>
    <row r="53" spans="2:14" ht="18.75" customHeight="1" thickTop="1" thickBot="1">
      <c r="B53" s="16" t="s">
        <v>2113</v>
      </c>
      <c r="C53" s="9" t="s">
        <v>2134</v>
      </c>
      <c r="D53" s="10"/>
      <c r="E53" s="27" t="s">
        <v>11</v>
      </c>
      <c r="F53" s="14"/>
      <c r="G53" s="444"/>
      <c r="H53" s="444"/>
      <c r="I53" s="444"/>
      <c r="J53" s="444"/>
      <c r="K53" s="444"/>
      <c r="L53" s="444"/>
      <c r="M53" s="9" t="s">
        <v>87</v>
      </c>
      <c r="N53" s="7">
        <f>'Прайс-лист'!N485</f>
        <v>0</v>
      </c>
    </row>
    <row r="54" spans="2:14" ht="3.75" customHeight="1" thickTop="1" thickBot="1">
      <c r="B54" s="17"/>
      <c r="C54" s="9"/>
      <c r="D54" s="10"/>
      <c r="E54" s="15"/>
      <c r="F54" s="14"/>
      <c r="G54" s="444"/>
      <c r="H54" s="444"/>
      <c r="I54" s="444"/>
      <c r="J54" s="444"/>
      <c r="K54" s="444"/>
      <c r="L54" s="444"/>
      <c r="M54" s="9"/>
    </row>
    <row r="55" spans="2:14" ht="18.75" customHeight="1" thickTop="1" thickBot="1">
      <c r="B55" s="16" t="s">
        <v>2114</v>
      </c>
      <c r="C55" s="9" t="s">
        <v>2135</v>
      </c>
      <c r="D55" s="10"/>
      <c r="E55" s="28" t="s">
        <v>386</v>
      </c>
      <c r="F55" s="12"/>
      <c r="G55" s="444"/>
      <c r="H55" s="444"/>
      <c r="I55" s="444"/>
      <c r="J55" s="444"/>
      <c r="K55" s="444"/>
      <c r="L55" s="444"/>
      <c r="M55" s="9" t="s">
        <v>87</v>
      </c>
      <c r="N55" s="7">
        <f>'Прайс-лист'!N486</f>
        <v>0</v>
      </c>
    </row>
    <row r="56" spans="2:14" ht="3.75" customHeight="1" thickTop="1" thickBot="1">
      <c r="B56" s="17"/>
      <c r="C56" s="9"/>
      <c r="D56" s="10"/>
      <c r="E56" s="15"/>
      <c r="F56" s="14"/>
      <c r="G56" s="444"/>
      <c r="H56" s="444"/>
      <c r="I56" s="444"/>
      <c r="J56" s="444"/>
      <c r="K56" s="444"/>
      <c r="L56" s="444"/>
      <c r="M56" s="9"/>
    </row>
    <row r="57" spans="2:14" ht="18.75" customHeight="1" thickTop="1" thickBot="1">
      <c r="B57" s="16" t="s">
        <v>2115</v>
      </c>
      <c r="C57" s="9" t="s">
        <v>2136</v>
      </c>
      <c r="D57" s="10"/>
      <c r="E57" s="94" t="s">
        <v>388</v>
      </c>
      <c r="F57" s="12"/>
      <c r="G57" s="444"/>
      <c r="H57" s="444"/>
      <c r="I57" s="444"/>
      <c r="J57" s="444"/>
      <c r="K57" s="444"/>
      <c r="L57" s="444"/>
      <c r="M57" s="9" t="s">
        <v>87</v>
      </c>
      <c r="N57" s="7">
        <f>'Прайс-лист'!N487</f>
        <v>0</v>
      </c>
    </row>
    <row r="58" spans="2:14" ht="7.5" customHeight="1" thickTop="1"/>
    <row r="59" spans="2:14" ht="37.5" customHeight="1">
      <c r="B59" s="448" t="s">
        <v>18</v>
      </c>
      <c r="C59" s="449"/>
      <c r="D59" s="449"/>
      <c r="E59" s="449"/>
      <c r="F59" s="449"/>
      <c r="G59" s="450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7" t="s">
        <v>36</v>
      </c>
      <c r="C61" s="437"/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</row>
    <row r="62" spans="2:14" ht="18.75" customHeight="1">
      <c r="B62" s="437" t="s">
        <v>37</v>
      </c>
      <c r="C62" s="437"/>
      <c r="D62" s="437"/>
      <c r="E62" s="437"/>
      <c r="F62" s="437"/>
      <c r="G62" s="437"/>
      <c r="H62" s="437"/>
      <c r="I62" s="437"/>
      <c r="J62" s="437"/>
      <c r="K62" s="437"/>
      <c r="L62" s="437"/>
      <c r="M62" s="437"/>
      <c r="N62" s="437"/>
    </row>
    <row r="63" spans="2:14" ht="18.75" customHeight="1" thickBot="1">
      <c r="B63" s="437" t="s">
        <v>93</v>
      </c>
      <c r="C63" s="437"/>
      <c r="D63" s="437"/>
      <c r="E63" s="437"/>
      <c r="F63" s="437"/>
      <c r="G63" s="437"/>
      <c r="H63" s="437"/>
      <c r="I63" s="437"/>
      <c r="J63" s="437"/>
      <c r="K63" s="437"/>
      <c r="L63" s="437"/>
      <c r="M63" s="437"/>
      <c r="N63" s="437"/>
    </row>
    <row r="64" spans="2:14" ht="18.75" customHeight="1" thickTop="1" thickBot="1">
      <c r="E64" s="11" t="s">
        <v>385</v>
      </c>
      <c r="F64" s="436" t="s">
        <v>38</v>
      </c>
      <c r="G64" s="437"/>
      <c r="H64" s="437"/>
    </row>
    <row r="65" spans="5:8" ht="18.75" customHeight="1" thickTop="1" thickBot="1">
      <c r="E65" s="27" t="s">
        <v>11</v>
      </c>
      <c r="F65" s="436" t="s">
        <v>39</v>
      </c>
      <c r="G65" s="437"/>
      <c r="H65" s="437"/>
    </row>
    <row r="66" spans="5:8" ht="18.75" customHeight="1" thickTop="1" thickBot="1">
      <c r="E66" s="28" t="s">
        <v>386</v>
      </c>
      <c r="F66" s="436" t="s">
        <v>40</v>
      </c>
      <c r="G66" s="437"/>
      <c r="H66" s="437"/>
    </row>
    <row r="67" spans="5:8" ht="18.75" customHeight="1" thickTop="1" thickBot="1">
      <c r="E67" s="94" t="s">
        <v>388</v>
      </c>
      <c r="F67" s="436" t="s">
        <v>94</v>
      </c>
      <c r="G67" s="437"/>
      <c r="H67" s="437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45">
    <mergeCell ref="B59:G59"/>
    <mergeCell ref="F67:H67"/>
    <mergeCell ref="B61:N61"/>
    <mergeCell ref="B62:N62"/>
    <mergeCell ref="B63:N63"/>
    <mergeCell ref="F64:H64"/>
    <mergeCell ref="F65:H65"/>
    <mergeCell ref="F66:H66"/>
    <mergeCell ref="G51:G57"/>
    <mergeCell ref="H51:H57"/>
    <mergeCell ref="I51:I57"/>
    <mergeCell ref="J51:J57"/>
    <mergeCell ref="L51:L57"/>
    <mergeCell ref="K51:K57"/>
    <mergeCell ref="L33:L39"/>
    <mergeCell ref="G42:G48"/>
    <mergeCell ref="H42:H48"/>
    <mergeCell ref="I42:I48"/>
    <mergeCell ref="J42:J48"/>
    <mergeCell ref="L42:L48"/>
    <mergeCell ref="G33:G39"/>
    <mergeCell ref="H33:H39"/>
    <mergeCell ref="I33:I39"/>
    <mergeCell ref="J33:J39"/>
    <mergeCell ref="K33:K39"/>
    <mergeCell ref="K42:K48"/>
    <mergeCell ref="G15:G21"/>
    <mergeCell ref="H15:H21"/>
    <mergeCell ref="I15:I21"/>
    <mergeCell ref="J15:J21"/>
    <mergeCell ref="L15:L21"/>
    <mergeCell ref="K15:K21"/>
    <mergeCell ref="G24:G30"/>
    <mergeCell ref="H24:H30"/>
    <mergeCell ref="I24:I30"/>
    <mergeCell ref="J24:J30"/>
    <mergeCell ref="L24:L30"/>
    <mergeCell ref="K24:K30"/>
    <mergeCell ref="B2:N2"/>
    <mergeCell ref="G6:G12"/>
    <mergeCell ref="H6:H12"/>
    <mergeCell ref="I6:I12"/>
    <mergeCell ref="J6:J12"/>
    <mergeCell ref="L6:L12"/>
    <mergeCell ref="K6:K12"/>
  </mergeCells>
  <hyperlinks>
    <hyperlink ref="A4" location="'Прайс-лист'!R475C2" display="ПРАЙС" xr:uid="{00000000-0004-0000-2000-000000000000}"/>
    <hyperlink ref="A3" location="Т!R24C4" display="ТРИМАЧІ" xr:uid="{00000000-0004-0000-2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  <pageSetUpPr fitToPage="1"/>
  </sheetPr>
  <dimension ref="A1:O5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1" t="s">
        <v>1896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2137</v>
      </c>
      <c r="C6" s="9" t="s">
        <v>2149</v>
      </c>
      <c r="D6" s="10"/>
      <c r="E6" s="230" t="s">
        <v>212</v>
      </c>
      <c r="F6" s="12"/>
      <c r="G6" s="444">
        <v>330</v>
      </c>
      <c r="H6" s="444">
        <v>26</v>
      </c>
      <c r="I6" s="444">
        <v>15</v>
      </c>
      <c r="J6" s="444" t="s">
        <v>2606</v>
      </c>
      <c r="K6" s="444">
        <v>25</v>
      </c>
      <c r="L6" s="9" t="s">
        <v>87</v>
      </c>
      <c r="M6" s="7">
        <f>'Прайс-лист'!N498</f>
        <v>170.75604999999999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2138</v>
      </c>
      <c r="C8" s="9" t="s">
        <v>2150</v>
      </c>
      <c r="D8" s="10"/>
      <c r="E8" s="231" t="s">
        <v>213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'Прайс-лист'!N499</f>
        <v>0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2139</v>
      </c>
      <c r="C10" s="9" t="s">
        <v>2151</v>
      </c>
      <c r="D10" s="10"/>
      <c r="E10" s="232" t="s">
        <v>214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'Прайс-лист'!N500</f>
        <v>0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2140</v>
      </c>
      <c r="C12" s="9" t="s">
        <v>2152</v>
      </c>
      <c r="D12" s="10"/>
      <c r="E12" s="233" t="s">
        <v>215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'Прайс-лист'!N501</f>
        <v>0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2141</v>
      </c>
      <c r="C15" s="9" t="s">
        <v>2153</v>
      </c>
      <c r="D15" s="10"/>
      <c r="E15" s="230" t="s">
        <v>212</v>
      </c>
      <c r="F15" s="12"/>
      <c r="G15" s="444">
        <v>415</v>
      </c>
      <c r="H15" s="444">
        <v>26</v>
      </c>
      <c r="I15" s="444">
        <v>15</v>
      </c>
      <c r="J15" s="444" t="s">
        <v>2606</v>
      </c>
      <c r="K15" s="444">
        <v>25</v>
      </c>
      <c r="L15" s="9">
        <v>0.127</v>
      </c>
      <c r="M15" s="7">
        <f>'Прайс-лист'!N502</f>
        <v>188.52647000000002</v>
      </c>
    </row>
    <row r="16" spans="1:13" ht="3.75" customHeight="1" thickTop="1" thickBot="1">
      <c r="C16" s="9"/>
      <c r="D16" s="10"/>
      <c r="E16" s="13"/>
      <c r="F16" s="13"/>
      <c r="G16" s="444"/>
      <c r="H16" s="444"/>
      <c r="I16" s="444"/>
      <c r="J16" s="444"/>
      <c r="K16" s="444"/>
      <c r="L16" s="9"/>
    </row>
    <row r="17" spans="2:13" ht="18.75" customHeight="1" thickTop="1" thickBot="1">
      <c r="B17" s="16" t="s">
        <v>2142</v>
      </c>
      <c r="C17" s="9" t="s">
        <v>2154</v>
      </c>
      <c r="D17" s="10"/>
      <c r="E17" s="231" t="s">
        <v>213</v>
      </c>
      <c r="F17" s="14"/>
      <c r="G17" s="444"/>
      <c r="H17" s="444"/>
      <c r="I17" s="444"/>
      <c r="J17" s="444"/>
      <c r="K17" s="444"/>
      <c r="L17" s="9" t="s">
        <v>87</v>
      </c>
      <c r="M17" s="7">
        <f>'Прайс-лист'!N503</f>
        <v>0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9"/>
    </row>
    <row r="19" spans="2:13" ht="18.75" customHeight="1" thickTop="1" thickBot="1">
      <c r="B19" s="16" t="s">
        <v>2143</v>
      </c>
      <c r="C19" s="9" t="s">
        <v>2155</v>
      </c>
      <c r="D19" s="10"/>
      <c r="E19" s="232" t="s">
        <v>214</v>
      </c>
      <c r="F19" s="12"/>
      <c r="G19" s="444"/>
      <c r="H19" s="444"/>
      <c r="I19" s="444"/>
      <c r="J19" s="444"/>
      <c r="K19" s="444"/>
      <c r="L19" s="9" t="s">
        <v>87</v>
      </c>
      <c r="M19" s="7">
        <f>'Прайс-лист'!N504</f>
        <v>0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9"/>
    </row>
    <row r="21" spans="2:13" ht="18.75" customHeight="1" thickTop="1" thickBot="1">
      <c r="B21" s="16" t="s">
        <v>2144</v>
      </c>
      <c r="C21" s="9" t="s">
        <v>2156</v>
      </c>
      <c r="D21" s="10"/>
      <c r="E21" s="233" t="s">
        <v>215</v>
      </c>
      <c r="F21" s="12"/>
      <c r="G21" s="444"/>
      <c r="H21" s="444"/>
      <c r="I21" s="444"/>
      <c r="J21" s="444"/>
      <c r="K21" s="444"/>
      <c r="L21" s="9" t="s">
        <v>87</v>
      </c>
      <c r="M21" s="7">
        <f>'Прайс-лист'!N505</f>
        <v>0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2145</v>
      </c>
      <c r="C24" s="9" t="s">
        <v>2157</v>
      </c>
      <c r="D24" s="10"/>
      <c r="E24" s="230" t="s">
        <v>212</v>
      </c>
      <c r="F24" s="12"/>
      <c r="G24" s="444">
        <v>450</v>
      </c>
      <c r="H24" s="444">
        <v>26</v>
      </c>
      <c r="I24" s="444">
        <v>15</v>
      </c>
      <c r="J24" s="444" t="s">
        <v>2606</v>
      </c>
      <c r="K24" s="444">
        <v>25</v>
      </c>
      <c r="L24" s="9" t="s">
        <v>87</v>
      </c>
      <c r="M24" s="7">
        <f>'Прайс-лист'!N506</f>
        <v>203.2464416</v>
      </c>
    </row>
    <row r="25" spans="2:13" ht="3.75" customHeight="1" thickTop="1" thickBot="1">
      <c r="C25" s="9"/>
      <c r="D25" s="10"/>
      <c r="E25" s="13"/>
      <c r="F25" s="13"/>
      <c r="G25" s="444"/>
      <c r="H25" s="444"/>
      <c r="I25" s="444"/>
      <c r="J25" s="444"/>
      <c r="K25" s="444"/>
      <c r="L25" s="9"/>
    </row>
    <row r="26" spans="2:13" ht="18.75" customHeight="1" thickTop="1" thickBot="1">
      <c r="B26" s="16" t="s">
        <v>2146</v>
      </c>
      <c r="C26" s="9" t="s">
        <v>2158</v>
      </c>
      <c r="D26" s="10"/>
      <c r="E26" s="231" t="s">
        <v>213</v>
      </c>
      <c r="F26" s="14"/>
      <c r="G26" s="444"/>
      <c r="H26" s="444"/>
      <c r="I26" s="444"/>
      <c r="J26" s="444"/>
      <c r="K26" s="444"/>
      <c r="L26" s="9" t="s">
        <v>87</v>
      </c>
      <c r="M26" s="7">
        <f>'Прайс-лист'!N507</f>
        <v>0</v>
      </c>
    </row>
    <row r="27" spans="2:13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444"/>
      <c r="L27" s="9"/>
    </row>
    <row r="28" spans="2:13" ht="18.75" customHeight="1" thickTop="1" thickBot="1">
      <c r="B28" s="16" t="s">
        <v>2147</v>
      </c>
      <c r="C28" s="9" t="s">
        <v>2159</v>
      </c>
      <c r="D28" s="10"/>
      <c r="E28" s="232" t="s">
        <v>214</v>
      </c>
      <c r="F28" s="12"/>
      <c r="G28" s="444"/>
      <c r="H28" s="444"/>
      <c r="I28" s="444"/>
      <c r="J28" s="444"/>
      <c r="K28" s="444"/>
      <c r="L28" s="9" t="s">
        <v>87</v>
      </c>
      <c r="M28" s="7">
        <f>'Прайс-лист'!N508</f>
        <v>0</v>
      </c>
    </row>
    <row r="29" spans="2:13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444"/>
      <c r="L29" s="9"/>
    </row>
    <row r="30" spans="2:13" ht="18.75" customHeight="1" thickTop="1" thickBot="1">
      <c r="B30" s="16" t="s">
        <v>2148</v>
      </c>
      <c r="C30" s="9" t="s">
        <v>2160</v>
      </c>
      <c r="D30" s="10"/>
      <c r="E30" s="233" t="s">
        <v>215</v>
      </c>
      <c r="F30" s="12"/>
      <c r="G30" s="444"/>
      <c r="H30" s="444"/>
      <c r="I30" s="444"/>
      <c r="J30" s="444"/>
      <c r="K30" s="444"/>
      <c r="L30" s="9" t="s">
        <v>87</v>
      </c>
      <c r="M30" s="7">
        <f>'Прайс-лист'!N509</f>
        <v>0</v>
      </c>
    </row>
    <row r="31" spans="2:13" ht="7.5" customHeight="1" thickTop="1"/>
    <row r="32" spans="2:13" ht="37.5" customHeight="1">
      <c r="B32" s="484" t="s">
        <v>18</v>
      </c>
      <c r="C32" s="485"/>
      <c r="D32" s="485"/>
      <c r="E32" s="485"/>
      <c r="F32" s="485"/>
      <c r="G32" s="486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7" t="s">
        <v>36</v>
      </c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</row>
    <row r="35" spans="2:13" ht="18.75" customHeight="1">
      <c r="B35" s="437" t="s">
        <v>37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</row>
    <row r="36" spans="2:13" ht="18.75" customHeight="1" thickBot="1">
      <c r="B36" s="437" t="s">
        <v>93</v>
      </c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2:13" ht="18.75" customHeight="1" thickTop="1" thickBot="1">
      <c r="E37" s="230" t="s">
        <v>212</v>
      </c>
      <c r="F37" s="436" t="s">
        <v>1698</v>
      </c>
      <c r="G37" s="437"/>
      <c r="H37" s="437"/>
      <c r="I37" s="437"/>
      <c r="J37" s="437"/>
      <c r="K37" s="437"/>
      <c r="L37" s="437"/>
    </row>
    <row r="38" spans="2:13" ht="18.75" customHeight="1" thickTop="1" thickBot="1">
      <c r="E38" s="231" t="s">
        <v>213</v>
      </c>
      <c r="F38" s="436" t="s">
        <v>1699</v>
      </c>
      <c r="G38" s="437"/>
      <c r="H38" s="437"/>
      <c r="I38" s="437"/>
      <c r="J38" s="437"/>
      <c r="K38" s="437"/>
      <c r="L38" s="437"/>
    </row>
    <row r="39" spans="2:13" ht="18.75" customHeight="1" thickTop="1" thickBot="1">
      <c r="E39" s="232" t="s">
        <v>214</v>
      </c>
      <c r="F39" s="436" t="s">
        <v>1765</v>
      </c>
      <c r="G39" s="437"/>
      <c r="H39" s="437"/>
      <c r="I39" s="437"/>
      <c r="J39" s="437"/>
      <c r="K39" s="437"/>
      <c r="L39" s="437"/>
    </row>
    <row r="40" spans="2:13" ht="18.75" customHeight="1" thickTop="1" thickBot="1">
      <c r="E40" s="233" t="s">
        <v>215</v>
      </c>
      <c r="F40" s="436" t="s">
        <v>1766</v>
      </c>
      <c r="G40" s="437"/>
      <c r="H40" s="437"/>
      <c r="I40" s="437"/>
      <c r="J40" s="437"/>
      <c r="K40" s="437"/>
      <c r="L40" s="437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F38:L38"/>
    <mergeCell ref="F39:L39"/>
    <mergeCell ref="F40:L40"/>
    <mergeCell ref="I15:I21"/>
    <mergeCell ref="J15:J21"/>
    <mergeCell ref="K15:K21"/>
    <mergeCell ref="B36:M36"/>
    <mergeCell ref="F37:L37"/>
    <mergeCell ref="B32:G32"/>
    <mergeCell ref="B34:M34"/>
    <mergeCell ref="B35:M35"/>
    <mergeCell ref="G24:G30"/>
    <mergeCell ref="H24:H30"/>
    <mergeCell ref="I24:I30"/>
    <mergeCell ref="J24:J30"/>
    <mergeCell ref="K24:K30"/>
    <mergeCell ref="G15:G21"/>
    <mergeCell ref="H15:H21"/>
    <mergeCell ref="B2:M2"/>
    <mergeCell ref="G6:G12"/>
    <mergeCell ref="H6:H12"/>
    <mergeCell ref="I6:I12"/>
    <mergeCell ref="J6:J12"/>
    <mergeCell ref="K6:K12"/>
  </mergeCells>
  <hyperlinks>
    <hyperlink ref="A3" location="Т!R27C3" display="ТРИМАЧІ" xr:uid="{00000000-0004-0000-2100-000000000000}"/>
    <hyperlink ref="A4" location="'Прайс-лист'!R503C2" display="ПРАЙС" xr:uid="{00000000-0004-0000-21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0.39997558519241921"/>
    <pageSetUpPr fitToPage="1"/>
  </sheetPr>
  <dimension ref="A1:P52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" style="251" customWidth="1"/>
    <col min="17" max="16384" width="9.140625" style="4"/>
  </cols>
  <sheetData>
    <row r="1" spans="1:14" ht="15" customHeight="1"/>
    <row r="2" spans="1:14" ht="37.5" customHeight="1">
      <c r="B2" s="497" t="s">
        <v>1897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3592</v>
      </c>
      <c r="L4" s="142" t="s">
        <v>66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341</v>
      </c>
      <c r="C6" s="9" t="s">
        <v>345</v>
      </c>
      <c r="D6" s="10"/>
      <c r="E6" s="11" t="s">
        <v>385</v>
      </c>
      <c r="F6" s="12"/>
      <c r="G6" s="444">
        <v>100</v>
      </c>
      <c r="H6" s="444">
        <v>57</v>
      </c>
      <c r="I6" s="444">
        <v>20</v>
      </c>
      <c r="J6" s="444">
        <v>10</v>
      </c>
      <c r="K6" s="444">
        <v>50</v>
      </c>
      <c r="L6" s="444" t="s">
        <v>67</v>
      </c>
      <c r="M6" s="444">
        <v>0.06</v>
      </c>
      <c r="N6" s="7">
        <f>'Прайс-лист'!N520</f>
        <v>77.304118882303129</v>
      </c>
    </row>
    <row r="7" spans="1:14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</row>
    <row r="8" spans="1:14" ht="18.75" customHeight="1" thickTop="1" thickBot="1">
      <c r="B8" s="16" t="s">
        <v>356</v>
      </c>
      <c r="C8" s="9" t="s">
        <v>346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444"/>
      <c r="N8" s="7">
        <f>'Прайс-лист'!N521</f>
        <v>166.07356775613883</v>
      </c>
    </row>
    <row r="9" spans="1:14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</row>
    <row r="10" spans="1:14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</row>
    <row r="11" spans="1:14" ht="18.75" customHeight="1" thickTop="1" thickBot="1">
      <c r="B11" s="8" t="s">
        <v>342</v>
      </c>
      <c r="C11" s="9" t="s">
        <v>347</v>
      </c>
      <c r="D11" s="10"/>
      <c r="E11" s="11" t="s">
        <v>385</v>
      </c>
      <c r="F11" s="12"/>
      <c r="G11" s="444">
        <v>125</v>
      </c>
      <c r="H11" s="444">
        <v>57</v>
      </c>
      <c r="I11" s="444">
        <v>20</v>
      </c>
      <c r="J11" s="444">
        <v>12</v>
      </c>
      <c r="K11" s="444">
        <v>60</v>
      </c>
      <c r="L11" s="444" t="s">
        <v>67</v>
      </c>
      <c r="M11" s="444">
        <v>0.08</v>
      </c>
      <c r="N11" s="7">
        <f>'Прайс-лист'!N522</f>
        <v>84.947672209991509</v>
      </c>
    </row>
    <row r="12" spans="1:14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444"/>
      <c r="M12" s="444"/>
    </row>
    <row r="13" spans="1:14" ht="18.75" customHeight="1" thickTop="1" thickBot="1">
      <c r="B13" s="16" t="s">
        <v>357</v>
      </c>
      <c r="C13" s="9" t="s">
        <v>348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444"/>
      <c r="M13" s="444"/>
      <c r="N13" s="7">
        <f>'Прайс-лист'!N523</f>
        <v>180.66580592718032</v>
      </c>
    </row>
    <row r="14" spans="1:14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4"/>
    </row>
    <row r="15" spans="1:14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26"/>
    </row>
    <row r="16" spans="1:14" ht="18.75" customHeight="1" thickTop="1" thickBot="1">
      <c r="B16" s="8" t="s">
        <v>343</v>
      </c>
      <c r="C16" s="9" t="s">
        <v>349</v>
      </c>
      <c r="D16" s="10"/>
      <c r="E16" s="11" t="s">
        <v>385</v>
      </c>
      <c r="F16" s="12"/>
      <c r="G16" s="444">
        <v>160</v>
      </c>
      <c r="H16" s="444">
        <v>57</v>
      </c>
      <c r="I16" s="444">
        <v>20</v>
      </c>
      <c r="J16" s="444">
        <v>12</v>
      </c>
      <c r="K16" s="444">
        <v>60</v>
      </c>
      <c r="L16" s="444" t="s">
        <v>67</v>
      </c>
      <c r="M16" s="444">
        <v>0.09</v>
      </c>
      <c r="N16" s="7">
        <f>'Прайс-лист'!N524</f>
        <v>103.88283840812868</v>
      </c>
    </row>
    <row r="17" spans="2:14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444"/>
      <c r="M17" s="444"/>
    </row>
    <row r="18" spans="2:14" ht="18.75" customHeight="1" thickTop="1" thickBot="1">
      <c r="B18" s="16" t="s">
        <v>358</v>
      </c>
      <c r="C18" s="9" t="s">
        <v>350</v>
      </c>
      <c r="D18" s="10"/>
      <c r="E18" s="28" t="s">
        <v>386</v>
      </c>
      <c r="F18" s="14"/>
      <c r="G18" s="444"/>
      <c r="H18" s="444"/>
      <c r="I18" s="444"/>
      <c r="J18" s="444"/>
      <c r="K18" s="444"/>
      <c r="L18" s="444"/>
      <c r="M18" s="444"/>
      <c r="N18" s="7">
        <f>'Прайс-лист'!N525</f>
        <v>187.61449077053342</v>
      </c>
    </row>
    <row r="19" spans="2:14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6"/>
    </row>
    <row r="20" spans="2:14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</row>
    <row r="21" spans="2:14" ht="18.75" customHeight="1" thickTop="1" thickBot="1">
      <c r="B21" s="16" t="s">
        <v>344</v>
      </c>
      <c r="C21" s="9" t="s">
        <v>351</v>
      </c>
      <c r="D21" s="10"/>
      <c r="E21" s="11" t="s">
        <v>385</v>
      </c>
      <c r="F21" s="12"/>
      <c r="G21" s="444">
        <v>250</v>
      </c>
      <c r="H21" s="444">
        <v>57</v>
      </c>
      <c r="I21" s="444">
        <v>20</v>
      </c>
      <c r="J21" s="444">
        <v>12</v>
      </c>
      <c r="K21" s="444">
        <v>60</v>
      </c>
      <c r="L21" s="444" t="s">
        <v>67</v>
      </c>
      <c r="M21" s="444">
        <v>0.11</v>
      </c>
      <c r="N21" s="7">
        <f>'Прайс-лист'!N526</f>
        <v>111.17895749364945</v>
      </c>
    </row>
    <row r="22" spans="2:14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444"/>
      <c r="K22" s="444"/>
      <c r="L22" s="444"/>
      <c r="M22" s="444"/>
    </row>
    <row r="23" spans="2:14" ht="18.75" customHeight="1" thickTop="1" thickBot="1">
      <c r="B23" s="16" t="s">
        <v>359</v>
      </c>
      <c r="C23" s="9" t="s">
        <v>352</v>
      </c>
      <c r="D23" s="10"/>
      <c r="E23" s="28" t="s">
        <v>386</v>
      </c>
      <c r="F23" s="14"/>
      <c r="G23" s="444"/>
      <c r="H23" s="444"/>
      <c r="I23" s="444"/>
      <c r="J23" s="444"/>
      <c r="K23" s="444"/>
      <c r="L23" s="444"/>
      <c r="M23" s="444"/>
      <c r="N23" s="7">
        <f>'Прайс-лист'!N527</f>
        <v>201.51186045723961</v>
      </c>
    </row>
    <row r="24" spans="2:14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4"/>
    </row>
    <row r="25" spans="2:14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26"/>
    </row>
    <row r="26" spans="2:14" ht="18.75" customHeight="1" thickTop="1" thickBot="1">
      <c r="B26" s="16" t="s">
        <v>2161</v>
      </c>
      <c r="C26" s="9" t="s">
        <v>353</v>
      </c>
      <c r="D26" s="10"/>
      <c r="E26" s="11" t="s">
        <v>385</v>
      </c>
      <c r="F26" s="12"/>
      <c r="G26" s="444">
        <v>400</v>
      </c>
      <c r="H26" s="444">
        <v>57</v>
      </c>
      <c r="I26" s="444">
        <v>20</v>
      </c>
      <c r="J26" s="444">
        <v>14</v>
      </c>
      <c r="K26" s="444">
        <v>70</v>
      </c>
      <c r="L26" s="444" t="s">
        <v>67</v>
      </c>
      <c r="M26" s="444">
        <v>0.14000000000000001</v>
      </c>
      <c r="N26" s="7">
        <f>'Прайс-лист'!N528</f>
        <v>130.28784081287043</v>
      </c>
    </row>
    <row r="27" spans="2:14" ht="3.75" customHeight="1" thickTop="1" thickBot="1">
      <c r="B27" s="18"/>
      <c r="C27" s="9"/>
      <c r="D27" s="10"/>
      <c r="E27" s="13"/>
      <c r="F27" s="13"/>
      <c r="G27" s="444"/>
      <c r="H27" s="444"/>
      <c r="I27" s="444"/>
      <c r="J27" s="444"/>
      <c r="K27" s="444"/>
      <c r="L27" s="444"/>
      <c r="M27" s="444"/>
    </row>
    <row r="28" spans="2:14" ht="18.75" customHeight="1" thickTop="1" thickBot="1">
      <c r="B28" s="16" t="s">
        <v>2162</v>
      </c>
      <c r="C28" s="9" t="s">
        <v>354</v>
      </c>
      <c r="D28" s="10"/>
      <c r="E28" s="28" t="s">
        <v>386</v>
      </c>
      <c r="F28" s="14"/>
      <c r="G28" s="444"/>
      <c r="H28" s="444"/>
      <c r="I28" s="444"/>
      <c r="J28" s="444"/>
      <c r="K28" s="444"/>
      <c r="L28" s="444"/>
      <c r="M28" s="444"/>
      <c r="N28" s="7">
        <f>'Прайс-лист'!N529</f>
        <v>258.8385104149026</v>
      </c>
    </row>
    <row r="29" spans="2:14" ht="7.5" customHeight="1" thickTop="1"/>
    <row r="30" spans="2:14" ht="37.5" customHeight="1">
      <c r="B30" s="500" t="s">
        <v>18</v>
      </c>
      <c r="C30" s="501"/>
      <c r="D30" s="501"/>
      <c r="E30" s="501"/>
      <c r="F30" s="501"/>
      <c r="G30" s="502"/>
    </row>
    <row r="31" spans="2:14" ht="7.5" customHeight="1"/>
    <row r="32" spans="2:14" ht="18.75" customHeight="1">
      <c r="B32" s="494" t="s">
        <v>361</v>
      </c>
      <c r="C32" s="494"/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</row>
    <row r="33" spans="2:14" ht="18.75" customHeight="1" thickBot="1">
      <c r="B33" s="493" t="s">
        <v>360</v>
      </c>
      <c r="C33" s="493"/>
      <c r="D33" s="493"/>
      <c r="E33" s="493"/>
      <c r="F33" s="493"/>
      <c r="G33" s="493"/>
    </row>
    <row r="34" spans="2:14" ht="18.75" customHeight="1" thickTop="1" thickBot="1">
      <c r="E34" s="11" t="s">
        <v>385</v>
      </c>
      <c r="F34" s="495" t="s">
        <v>38</v>
      </c>
      <c r="G34" s="496"/>
      <c r="H34" s="496"/>
      <c r="I34" s="496"/>
      <c r="J34" s="496"/>
      <c r="K34" s="496"/>
      <c r="L34" s="496"/>
      <c r="M34" s="496"/>
      <c r="N34" s="496"/>
    </row>
    <row r="35" spans="2:14" ht="18.75" customHeight="1" thickTop="1" thickBot="1">
      <c r="E35" s="28" t="s">
        <v>386</v>
      </c>
      <c r="F35" s="495" t="s">
        <v>40</v>
      </c>
      <c r="G35" s="496"/>
      <c r="H35" s="496"/>
      <c r="I35" s="496"/>
      <c r="J35" s="496"/>
      <c r="K35" s="496"/>
      <c r="L35" s="496"/>
      <c r="M35" s="496"/>
      <c r="N35" s="496"/>
    </row>
    <row r="36" spans="2:14" ht="18.7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</sheetData>
  <mergeCells count="41">
    <mergeCell ref="G16:G18"/>
    <mergeCell ref="H16:H18"/>
    <mergeCell ref="I16:I18"/>
    <mergeCell ref="L16:L18"/>
    <mergeCell ref="M16:M18"/>
    <mergeCell ref="F34:N34"/>
    <mergeCell ref="F35:N35"/>
    <mergeCell ref="B2:N2"/>
    <mergeCell ref="G6:G8"/>
    <mergeCell ref="H6:H8"/>
    <mergeCell ref="I6:I8"/>
    <mergeCell ref="L6:L8"/>
    <mergeCell ref="M6:M8"/>
    <mergeCell ref="K6:K8"/>
    <mergeCell ref="J6:J8"/>
    <mergeCell ref="M11:M13"/>
    <mergeCell ref="B30:G30"/>
    <mergeCell ref="G11:G13"/>
    <mergeCell ref="H11:H13"/>
    <mergeCell ref="I11:I13"/>
    <mergeCell ref="L11:L13"/>
    <mergeCell ref="B33:G33"/>
    <mergeCell ref="B32:N32"/>
    <mergeCell ref="M21:M23"/>
    <mergeCell ref="M26:M28"/>
    <mergeCell ref="G26:G28"/>
    <mergeCell ref="H26:H28"/>
    <mergeCell ref="I26:I28"/>
    <mergeCell ref="L26:L28"/>
    <mergeCell ref="K21:K23"/>
    <mergeCell ref="K26:K28"/>
    <mergeCell ref="G21:G23"/>
    <mergeCell ref="H21:H23"/>
    <mergeCell ref="I21:I23"/>
    <mergeCell ref="L21:L23"/>
    <mergeCell ref="J11:J13"/>
    <mergeCell ref="J16:J18"/>
    <mergeCell ref="J21:J23"/>
    <mergeCell ref="J26:J28"/>
    <mergeCell ref="K16:K18"/>
    <mergeCell ref="K11:K13"/>
  </mergeCells>
  <hyperlinks>
    <hyperlink ref="A3" location="Т!R27C4" display="ТРИМАЧІ" xr:uid="{00000000-0004-0000-2200-000000000000}"/>
    <hyperlink ref="A4" location="'Прайс-лист'!R524C2" display="ПРАЙС" xr:uid="{00000000-0004-0000-22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5" tint="0.39997558519241921"/>
    <pageSetUpPr fitToPage="1"/>
  </sheetPr>
  <dimension ref="A1:Q67"/>
  <sheetViews>
    <sheetView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0.855468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7" t="s">
        <v>1898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1</v>
      </c>
    </row>
    <row r="4" spans="1:15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3592</v>
      </c>
      <c r="L4" s="142" t="s">
        <v>3643</v>
      </c>
      <c r="M4" s="142" t="s">
        <v>66</v>
      </c>
      <c r="N4" s="142" t="s">
        <v>13</v>
      </c>
      <c r="O4" s="142" t="s">
        <v>14</v>
      </c>
    </row>
    <row r="5" spans="1:15" ht="7.5" customHeight="1" thickBot="1"/>
    <row r="6" spans="1:15" ht="18.75" customHeight="1" thickTop="1" thickBot="1">
      <c r="B6" s="8" t="s">
        <v>2163</v>
      </c>
      <c r="C6" s="9" t="s">
        <v>362</v>
      </c>
      <c r="D6" s="10"/>
      <c r="E6" s="11" t="s">
        <v>385</v>
      </c>
      <c r="F6" s="12"/>
      <c r="G6" s="444">
        <v>100</v>
      </c>
      <c r="H6" s="444">
        <v>57</v>
      </c>
      <c r="I6" s="444">
        <v>20</v>
      </c>
      <c r="J6" s="444">
        <v>10</v>
      </c>
      <c r="K6" s="444">
        <v>50</v>
      </c>
      <c r="L6" s="444">
        <v>30</v>
      </c>
      <c r="M6" s="444" t="s">
        <v>67</v>
      </c>
      <c r="N6" s="444">
        <v>0.06</v>
      </c>
      <c r="O6" s="7">
        <f>'Прайс-лист'!N540</f>
        <v>76.088099034716336</v>
      </c>
    </row>
    <row r="7" spans="1:15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  <c r="N7" s="444"/>
    </row>
    <row r="8" spans="1:15" ht="18.75" customHeight="1" thickTop="1" thickBot="1">
      <c r="B8" s="16" t="s">
        <v>2164</v>
      </c>
      <c r="C8" s="9" t="s">
        <v>363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444"/>
      <c r="N8" s="444"/>
      <c r="O8" s="7">
        <f>'Прайс-лист'!N541</f>
        <v>164.85754790855208</v>
      </c>
    </row>
    <row r="9" spans="1:15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20"/>
      <c r="O9" s="6"/>
    </row>
    <row r="10" spans="1:15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N10" s="9"/>
    </row>
    <row r="11" spans="1:15" ht="18.75" customHeight="1" thickTop="1" thickBot="1">
      <c r="B11" s="8" t="s">
        <v>2165</v>
      </c>
      <c r="C11" s="9" t="s">
        <v>371</v>
      </c>
      <c r="D11" s="10"/>
      <c r="E11" s="11" t="s">
        <v>385</v>
      </c>
      <c r="F11" s="12"/>
      <c r="G11" s="444">
        <v>125</v>
      </c>
      <c r="H11" s="444">
        <v>57</v>
      </c>
      <c r="I11" s="444">
        <v>20</v>
      </c>
      <c r="J11" s="444">
        <v>12</v>
      </c>
      <c r="K11" s="444">
        <v>60</v>
      </c>
      <c r="L11" s="444">
        <v>30</v>
      </c>
      <c r="M11" s="444" t="s">
        <v>67</v>
      </c>
      <c r="N11" s="444">
        <v>0.08</v>
      </c>
      <c r="O11" s="7">
        <f>'Прайс-лист'!N542</f>
        <v>81.994481151566461</v>
      </c>
    </row>
    <row r="12" spans="1:15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444"/>
      <c r="M12" s="444"/>
      <c r="N12" s="444"/>
    </row>
    <row r="13" spans="1:15" ht="18.75" customHeight="1" thickTop="1" thickBot="1">
      <c r="B13" s="16" t="s">
        <v>2166</v>
      </c>
      <c r="C13" s="9" t="s">
        <v>370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444"/>
      <c r="M13" s="444"/>
      <c r="N13" s="444"/>
      <c r="O13" s="7">
        <f>'Прайс-лист'!N543</f>
        <v>182.4029771380186</v>
      </c>
    </row>
    <row r="14" spans="1:15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0"/>
      <c r="O14" s="24"/>
    </row>
    <row r="15" spans="1:15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9"/>
      <c r="O15" s="26"/>
    </row>
    <row r="16" spans="1:15" ht="18.75" customHeight="1" thickTop="1" thickBot="1">
      <c r="B16" s="8" t="s">
        <v>2167</v>
      </c>
      <c r="C16" s="9" t="s">
        <v>369</v>
      </c>
      <c r="D16" s="10"/>
      <c r="E16" s="11" t="s">
        <v>385</v>
      </c>
      <c r="F16" s="12"/>
      <c r="G16" s="444">
        <v>160</v>
      </c>
      <c r="H16" s="444">
        <v>57</v>
      </c>
      <c r="I16" s="444">
        <v>20</v>
      </c>
      <c r="J16" s="444">
        <v>12</v>
      </c>
      <c r="K16" s="444">
        <v>60</v>
      </c>
      <c r="L16" s="444">
        <v>30</v>
      </c>
      <c r="M16" s="444" t="s">
        <v>67</v>
      </c>
      <c r="N16" s="444">
        <v>0.09</v>
      </c>
      <c r="O16" s="7">
        <f>'Прайс-лист'!N544</f>
        <v>97.629022049110915</v>
      </c>
    </row>
    <row r="17" spans="2:15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444"/>
      <c r="M17" s="444"/>
      <c r="N17" s="444"/>
    </row>
    <row r="18" spans="2:15" ht="18.75" customHeight="1" thickTop="1" thickBot="1">
      <c r="B18" s="16" t="s">
        <v>2168</v>
      </c>
      <c r="C18" s="9" t="s">
        <v>368</v>
      </c>
      <c r="D18" s="10"/>
      <c r="E18" s="28" t="s">
        <v>386</v>
      </c>
      <c r="F18" s="14"/>
      <c r="G18" s="444"/>
      <c r="H18" s="444"/>
      <c r="I18" s="444"/>
      <c r="J18" s="444"/>
      <c r="K18" s="444"/>
      <c r="L18" s="444"/>
      <c r="M18" s="444"/>
      <c r="N18" s="444"/>
      <c r="O18" s="7">
        <f>'Прайс-лист'!N545</f>
        <v>191.08883319220996</v>
      </c>
    </row>
    <row r="19" spans="2:15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20"/>
      <c r="O19" s="6"/>
    </row>
    <row r="20" spans="2:15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  <c r="N20" s="9"/>
    </row>
    <row r="21" spans="2:15" ht="18.75" customHeight="1" thickTop="1" thickBot="1">
      <c r="B21" s="16" t="s">
        <v>2169</v>
      </c>
      <c r="C21" s="9" t="s">
        <v>366</v>
      </c>
      <c r="D21" s="10"/>
      <c r="E21" s="11" t="s">
        <v>385</v>
      </c>
      <c r="F21" s="12"/>
      <c r="G21" s="444">
        <v>250</v>
      </c>
      <c r="H21" s="444">
        <v>57</v>
      </c>
      <c r="I21" s="444">
        <v>20</v>
      </c>
      <c r="J21" s="444">
        <v>12</v>
      </c>
      <c r="K21" s="444">
        <v>60</v>
      </c>
      <c r="L21" s="444">
        <v>30</v>
      </c>
      <c r="M21" s="444" t="s">
        <v>67</v>
      </c>
      <c r="N21" s="444">
        <v>0.11</v>
      </c>
      <c r="O21" s="7">
        <f>'Прайс-лист'!N546</f>
        <v>111.00524037256562</v>
      </c>
    </row>
    <row r="22" spans="2:15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444"/>
      <c r="K22" s="444"/>
      <c r="L22" s="444"/>
      <c r="M22" s="444"/>
      <c r="N22" s="444"/>
    </row>
    <row r="23" spans="2:15" ht="18.75" customHeight="1" thickTop="1" thickBot="1">
      <c r="B23" s="16" t="s">
        <v>2170</v>
      </c>
      <c r="C23" s="9" t="s">
        <v>367</v>
      </c>
      <c r="D23" s="10"/>
      <c r="E23" s="28" t="s">
        <v>386</v>
      </c>
      <c r="F23" s="14"/>
      <c r="G23" s="444"/>
      <c r="H23" s="444"/>
      <c r="I23" s="444"/>
      <c r="J23" s="444"/>
      <c r="K23" s="444"/>
      <c r="L23" s="444"/>
      <c r="M23" s="444"/>
      <c r="N23" s="444"/>
      <c r="O23" s="7">
        <f>'Прайс-лист'!N547</f>
        <v>201.16442621507196</v>
      </c>
    </row>
    <row r="24" spans="2:15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0"/>
      <c r="O24" s="24"/>
    </row>
    <row r="25" spans="2:15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9"/>
      <c r="O25" s="26"/>
    </row>
    <row r="26" spans="2:15" ht="18.75" customHeight="1" thickTop="1" thickBot="1">
      <c r="B26" s="16" t="s">
        <v>2171</v>
      </c>
      <c r="C26" s="9" t="s">
        <v>364</v>
      </c>
      <c r="D26" s="10"/>
      <c r="E26" s="11" t="s">
        <v>385</v>
      </c>
      <c r="F26" s="12"/>
      <c r="G26" s="444">
        <v>400</v>
      </c>
      <c r="H26" s="444">
        <v>57</v>
      </c>
      <c r="I26" s="444">
        <v>20</v>
      </c>
      <c r="J26" s="444">
        <v>14</v>
      </c>
      <c r="K26" s="444">
        <v>70</v>
      </c>
      <c r="L26" s="444">
        <v>30</v>
      </c>
      <c r="M26" s="444" t="s">
        <v>67</v>
      </c>
      <c r="N26" s="444">
        <v>0.14000000000000001</v>
      </c>
      <c r="O26" s="7">
        <f>'Прайс-лист'!N548</f>
        <v>129.94040657070278</v>
      </c>
    </row>
    <row r="27" spans="2:15" ht="3.75" customHeight="1" thickTop="1" thickBot="1">
      <c r="B27" s="18"/>
      <c r="C27" s="9"/>
      <c r="D27" s="10"/>
      <c r="E27" s="13"/>
      <c r="F27" s="13"/>
      <c r="G27" s="444"/>
      <c r="H27" s="444"/>
      <c r="I27" s="444"/>
      <c r="J27" s="444"/>
      <c r="K27" s="444"/>
      <c r="L27" s="444"/>
      <c r="M27" s="444"/>
      <c r="N27" s="444"/>
    </row>
    <row r="28" spans="2:15" ht="18.75" customHeight="1" thickTop="1" thickBot="1">
      <c r="B28" s="16" t="s">
        <v>2172</v>
      </c>
      <c r="C28" s="9" t="s">
        <v>365</v>
      </c>
      <c r="D28" s="10"/>
      <c r="E28" s="28" t="s">
        <v>386</v>
      </c>
      <c r="F28" s="14"/>
      <c r="G28" s="444"/>
      <c r="H28" s="444"/>
      <c r="I28" s="444"/>
      <c r="J28" s="444"/>
      <c r="K28" s="444"/>
      <c r="L28" s="444"/>
      <c r="M28" s="444"/>
      <c r="N28" s="444"/>
      <c r="O28" s="7">
        <f>'Прайс-лист'!N549</f>
        <v>257.44877344623194</v>
      </c>
    </row>
    <row r="29" spans="2:15" ht="7.5" customHeight="1" thickTop="1" thickBot="1">
      <c r="B29" s="204"/>
      <c r="C29" s="205"/>
      <c r="D29" s="206"/>
      <c r="E29" s="207"/>
      <c r="F29" s="208"/>
      <c r="G29" s="205"/>
      <c r="H29" s="205"/>
      <c r="I29" s="205"/>
      <c r="J29" s="205"/>
      <c r="K29" s="205"/>
      <c r="L29" s="205"/>
      <c r="M29" s="205"/>
      <c r="N29" s="205"/>
      <c r="O29" s="209"/>
    </row>
    <row r="30" spans="2:15" ht="7.5" customHeight="1" thickBot="1">
      <c r="B30" s="25"/>
      <c r="C30" s="9"/>
      <c r="D30" s="10"/>
      <c r="E30" s="14"/>
      <c r="F30" s="14"/>
      <c r="G30" s="9"/>
      <c r="H30" s="9"/>
      <c r="I30" s="9"/>
      <c r="J30" s="9"/>
      <c r="K30" s="9"/>
      <c r="L30" s="9"/>
      <c r="M30" s="9"/>
      <c r="N30" s="9"/>
      <c r="O30" s="26"/>
    </row>
    <row r="31" spans="2:15" ht="18.75" customHeight="1" thickTop="1" thickBot="1">
      <c r="B31" s="16" t="s">
        <v>2173</v>
      </c>
      <c r="C31" s="9" t="s">
        <v>372</v>
      </c>
      <c r="D31" s="10"/>
      <c r="E31" s="11" t="s">
        <v>385</v>
      </c>
      <c r="F31" s="12"/>
      <c r="G31" s="444">
        <v>160</v>
      </c>
      <c r="H31" s="444">
        <v>80</v>
      </c>
      <c r="I31" s="444">
        <v>25</v>
      </c>
      <c r="J31" s="444">
        <v>12</v>
      </c>
      <c r="K31" s="444">
        <v>60</v>
      </c>
      <c r="L31" s="444">
        <v>50</v>
      </c>
      <c r="M31" s="444" t="s">
        <v>67</v>
      </c>
      <c r="N31" s="444" t="s">
        <v>87</v>
      </c>
      <c r="O31" s="7">
        <f>'Прайс-лист'!N550</f>
        <v>99.366193259949185</v>
      </c>
    </row>
    <row r="32" spans="2:15" ht="3.75" customHeight="1" thickTop="1" thickBot="1">
      <c r="B32" s="18"/>
      <c r="C32" s="9"/>
      <c r="D32" s="10"/>
      <c r="E32" s="13"/>
      <c r="F32" s="13"/>
      <c r="G32" s="444"/>
      <c r="H32" s="444"/>
      <c r="I32" s="444"/>
      <c r="J32" s="444"/>
      <c r="K32" s="444"/>
      <c r="L32" s="444"/>
      <c r="M32" s="444"/>
      <c r="N32" s="444"/>
    </row>
    <row r="33" spans="2:15" ht="18.75" customHeight="1" thickTop="1" thickBot="1">
      <c r="B33" s="16" t="s">
        <v>2174</v>
      </c>
      <c r="C33" s="9" t="s">
        <v>373</v>
      </c>
      <c r="D33" s="10"/>
      <c r="E33" s="28" t="s">
        <v>386</v>
      </c>
      <c r="F33" s="14"/>
      <c r="G33" s="444"/>
      <c r="H33" s="444"/>
      <c r="I33" s="444"/>
      <c r="J33" s="444"/>
      <c r="K33" s="444"/>
      <c r="L33" s="444"/>
      <c r="M33" s="444"/>
      <c r="N33" s="444"/>
      <c r="O33" s="7">
        <f>'Прайс-лист'!N551</f>
        <v>194.56317561388656</v>
      </c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6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</row>
    <row r="36" spans="2:15" ht="18.75" customHeight="1" thickTop="1" thickBot="1">
      <c r="B36" s="16" t="s">
        <v>2175</v>
      </c>
      <c r="C36" s="9" t="s">
        <v>374</v>
      </c>
      <c r="D36" s="10"/>
      <c r="E36" s="11" t="s">
        <v>385</v>
      </c>
      <c r="F36" s="12"/>
      <c r="G36" s="444">
        <v>250</v>
      </c>
      <c r="H36" s="444">
        <v>80</v>
      </c>
      <c r="I36" s="444">
        <v>25</v>
      </c>
      <c r="J36" s="444">
        <v>12</v>
      </c>
      <c r="K36" s="444">
        <v>60</v>
      </c>
      <c r="L36" s="444">
        <v>50</v>
      </c>
      <c r="M36" s="444" t="s">
        <v>67</v>
      </c>
      <c r="N36" s="444" t="s">
        <v>87</v>
      </c>
      <c r="O36" s="7">
        <f>'Прайс-лист'!N552</f>
        <v>112.91612870448772</v>
      </c>
    </row>
    <row r="37" spans="2:15" ht="3.75" customHeight="1" thickTop="1" thickBot="1">
      <c r="B37" s="18"/>
      <c r="C37" s="9"/>
      <c r="D37" s="10"/>
      <c r="E37" s="13"/>
      <c r="F37" s="13"/>
      <c r="G37" s="444"/>
      <c r="H37" s="444"/>
      <c r="I37" s="444"/>
      <c r="J37" s="444"/>
      <c r="K37" s="444"/>
      <c r="L37" s="444"/>
      <c r="M37" s="444"/>
      <c r="N37" s="444"/>
    </row>
    <row r="38" spans="2:15" ht="18.75" customHeight="1" thickTop="1" thickBot="1">
      <c r="B38" s="16" t="s">
        <v>2176</v>
      </c>
      <c r="C38" s="9" t="s">
        <v>375</v>
      </c>
      <c r="D38" s="10"/>
      <c r="E38" s="28" t="s">
        <v>386</v>
      </c>
      <c r="F38" s="14"/>
      <c r="G38" s="444"/>
      <c r="H38" s="444"/>
      <c r="I38" s="444"/>
      <c r="J38" s="444"/>
      <c r="K38" s="444"/>
      <c r="L38" s="444"/>
      <c r="M38" s="444"/>
      <c r="N38" s="444"/>
      <c r="O38" s="7">
        <f>'Прайс-лист'!N553</f>
        <v>205.33363712108385</v>
      </c>
    </row>
    <row r="39" spans="2:15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4"/>
    </row>
    <row r="40" spans="2:15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9"/>
      <c r="M40" s="9"/>
      <c r="N40" s="9"/>
      <c r="O40" s="26"/>
    </row>
    <row r="41" spans="2:15" ht="18.75" customHeight="1" thickTop="1" thickBot="1">
      <c r="B41" s="16" t="s">
        <v>2177</v>
      </c>
      <c r="C41" s="9" t="s">
        <v>376</v>
      </c>
      <c r="D41" s="10"/>
      <c r="E41" s="11" t="s">
        <v>385</v>
      </c>
      <c r="F41" s="12"/>
      <c r="G41" s="444">
        <v>400</v>
      </c>
      <c r="H41" s="444">
        <v>80</v>
      </c>
      <c r="I41" s="444">
        <v>25</v>
      </c>
      <c r="J41" s="444">
        <v>14</v>
      </c>
      <c r="K41" s="444">
        <v>70</v>
      </c>
      <c r="L41" s="444">
        <v>50</v>
      </c>
      <c r="M41" s="444" t="s">
        <v>67</v>
      </c>
      <c r="N41" s="444" t="s">
        <v>87</v>
      </c>
      <c r="O41" s="7">
        <f>'Прайс-лист'!N554</f>
        <v>135.49935444538528</v>
      </c>
    </row>
    <row r="42" spans="2:15" ht="3.75" customHeight="1" thickTop="1" thickBot="1">
      <c r="B42" s="18"/>
      <c r="C42" s="9"/>
      <c r="D42" s="10"/>
      <c r="E42" s="13"/>
      <c r="F42" s="13"/>
      <c r="G42" s="444"/>
      <c r="H42" s="444"/>
      <c r="I42" s="444"/>
      <c r="J42" s="444"/>
      <c r="K42" s="444"/>
      <c r="L42" s="444"/>
      <c r="M42" s="444"/>
      <c r="N42" s="444"/>
    </row>
    <row r="43" spans="2:15" ht="18.75" customHeight="1" thickTop="1" thickBot="1">
      <c r="B43" s="16" t="s">
        <v>2178</v>
      </c>
      <c r="C43" s="9" t="s">
        <v>377</v>
      </c>
      <c r="D43" s="10"/>
      <c r="E43" s="28" t="s">
        <v>386</v>
      </c>
      <c r="F43" s="14"/>
      <c r="G43" s="444"/>
      <c r="H43" s="444"/>
      <c r="I43" s="444"/>
      <c r="J43" s="444"/>
      <c r="K43" s="444"/>
      <c r="L43" s="444"/>
      <c r="M43" s="444"/>
      <c r="N43" s="444"/>
      <c r="O43" s="7">
        <f>'Прайс-лист'!N555</f>
        <v>276.55765676545298</v>
      </c>
    </row>
    <row r="44" spans="2:15" ht="7.5" customHeight="1" thickTop="1"/>
    <row r="45" spans="2:15" ht="37.5" customHeight="1">
      <c r="B45" s="500" t="s">
        <v>18</v>
      </c>
      <c r="C45" s="501"/>
      <c r="D45" s="501"/>
      <c r="E45" s="501"/>
      <c r="F45" s="501"/>
      <c r="G45" s="502"/>
    </row>
    <row r="46" spans="2:15" ht="7.5" customHeight="1"/>
    <row r="47" spans="2:15" ht="18.75" customHeight="1">
      <c r="B47" s="494" t="s">
        <v>361</v>
      </c>
      <c r="C47" s="494"/>
      <c r="D47" s="494"/>
      <c r="E47" s="494"/>
      <c r="F47" s="494"/>
      <c r="G47" s="494"/>
      <c r="H47" s="494"/>
      <c r="I47" s="494"/>
      <c r="J47" s="494"/>
      <c r="K47" s="494"/>
      <c r="L47" s="494"/>
      <c r="M47" s="494"/>
      <c r="N47" s="494"/>
      <c r="O47" s="494"/>
    </row>
    <row r="48" spans="2:15" ht="18.75" customHeight="1" thickBot="1">
      <c r="B48" s="493" t="s">
        <v>360</v>
      </c>
      <c r="C48" s="493"/>
      <c r="D48" s="493"/>
      <c r="E48" s="493"/>
      <c r="F48" s="493"/>
      <c r="G48" s="493"/>
    </row>
    <row r="49" spans="5:8" ht="18.75" customHeight="1" thickTop="1" thickBot="1">
      <c r="E49" s="11" t="s">
        <v>385</v>
      </c>
      <c r="F49" s="436" t="s">
        <v>38</v>
      </c>
      <c r="G49" s="437"/>
      <c r="H49" s="437"/>
    </row>
    <row r="50" spans="5:8" ht="18.75" customHeight="1" thickTop="1" thickBot="1">
      <c r="E50" s="28" t="s">
        <v>386</v>
      </c>
      <c r="F50" s="436" t="s">
        <v>40</v>
      </c>
      <c r="G50" s="437"/>
      <c r="H50" s="437"/>
    </row>
    <row r="51" spans="5:8" ht="18.7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</sheetData>
  <mergeCells count="70">
    <mergeCell ref="N31:N33"/>
    <mergeCell ref="G36:G38"/>
    <mergeCell ref="H36:H38"/>
    <mergeCell ref="I36:I38"/>
    <mergeCell ref="J36:J38"/>
    <mergeCell ref="M36:M38"/>
    <mergeCell ref="N36:N38"/>
    <mergeCell ref="G31:G33"/>
    <mergeCell ref="H31:H33"/>
    <mergeCell ref="I31:I33"/>
    <mergeCell ref="J31:J33"/>
    <mergeCell ref="M31:M33"/>
    <mergeCell ref="B45:G45"/>
    <mergeCell ref="B47:O47"/>
    <mergeCell ref="B48:G48"/>
    <mergeCell ref="J41:J43"/>
    <mergeCell ref="M41:M43"/>
    <mergeCell ref="N41:N43"/>
    <mergeCell ref="G41:G43"/>
    <mergeCell ref="F49:H49"/>
    <mergeCell ref="F50:H50"/>
    <mergeCell ref="N26:N28"/>
    <mergeCell ref="G21:G23"/>
    <mergeCell ref="H21:H23"/>
    <mergeCell ref="I21:I23"/>
    <mergeCell ref="J21:J23"/>
    <mergeCell ref="M21:M23"/>
    <mergeCell ref="N21:N23"/>
    <mergeCell ref="G26:G28"/>
    <mergeCell ref="H26:H28"/>
    <mergeCell ref="I26:I28"/>
    <mergeCell ref="J26:J28"/>
    <mergeCell ref="M26:M28"/>
    <mergeCell ref="H41:H43"/>
    <mergeCell ref="I41:I43"/>
    <mergeCell ref="N16:N18"/>
    <mergeCell ref="G11:G13"/>
    <mergeCell ref="H11:H13"/>
    <mergeCell ref="I11:I13"/>
    <mergeCell ref="J11:J13"/>
    <mergeCell ref="M11:M13"/>
    <mergeCell ref="N11:N13"/>
    <mergeCell ref="G16:G18"/>
    <mergeCell ref="H16:H18"/>
    <mergeCell ref="I16:I18"/>
    <mergeCell ref="J16:J18"/>
    <mergeCell ref="M16:M18"/>
    <mergeCell ref="K11:K13"/>
    <mergeCell ref="K16:K18"/>
    <mergeCell ref="L11:L13"/>
    <mergeCell ref="L16:L18"/>
    <mergeCell ref="B2:O2"/>
    <mergeCell ref="G6:G8"/>
    <mergeCell ref="H6:H8"/>
    <mergeCell ref="I6:I8"/>
    <mergeCell ref="J6:J8"/>
    <mergeCell ref="M6:M8"/>
    <mergeCell ref="N6:N8"/>
    <mergeCell ref="K6:K8"/>
    <mergeCell ref="L6:L8"/>
    <mergeCell ref="K21:K23"/>
    <mergeCell ref="K26:K28"/>
    <mergeCell ref="K31:K33"/>
    <mergeCell ref="K36:K38"/>
    <mergeCell ref="K41:K43"/>
    <mergeCell ref="L21:L23"/>
    <mergeCell ref="L26:L28"/>
    <mergeCell ref="L31:L33"/>
    <mergeCell ref="L36:L38"/>
    <mergeCell ref="L41:L43"/>
  </mergeCells>
  <hyperlinks>
    <hyperlink ref="A3" location="Т!R30C2" display="ТРИМАЧІ" xr:uid="{00000000-0004-0000-2300-000000000000}"/>
    <hyperlink ref="A4" location="'Прайс-лист'!R547C2" display="ПРАЙС" xr:uid="{00000000-0004-0000-2300-000001000000}"/>
  </hyperlinks>
  <pageMargins left="0.7" right="0.7" top="0.75" bottom="0.75" header="0.3" footer="0.3"/>
  <pageSetup paperSize="9" scale="53" orientation="landscape" horizontalDpi="4294967293" verticalDpi="0" r:id="rId1"/>
  <colBreaks count="1" manualBreakCount="1">
    <brk id="16" max="47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5" tint="0.39997558519241921"/>
    <pageSetUpPr fitToPage="1"/>
  </sheetPr>
  <dimension ref="A1:P34"/>
  <sheetViews>
    <sheetView zoomScaleNormal="100" workbookViewId="0">
      <selection activeCell="M17" sqref="M1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3.28515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7" t="s">
        <v>1907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2179</v>
      </c>
      <c r="C6" s="9" t="s">
        <v>2181</v>
      </c>
      <c r="D6" s="10"/>
      <c r="E6" s="11" t="s">
        <v>385</v>
      </c>
      <c r="F6" s="12"/>
      <c r="G6" s="444">
        <v>200</v>
      </c>
      <c r="H6" s="444">
        <v>57</v>
      </c>
      <c r="I6" s="444">
        <v>20</v>
      </c>
      <c r="J6" s="444">
        <v>14</v>
      </c>
      <c r="K6" s="444">
        <v>70</v>
      </c>
      <c r="L6" s="444" t="s">
        <v>1774</v>
      </c>
      <c r="M6" s="9">
        <v>0.215</v>
      </c>
      <c r="N6" s="7">
        <f>'Прайс-лист'!N566</f>
        <v>233.88230879999995</v>
      </c>
    </row>
    <row r="7" spans="1:15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175"/>
    </row>
    <row r="8" spans="1:15" ht="18.75" customHeight="1" thickTop="1" thickBot="1">
      <c r="B8" s="16" t="s">
        <v>2180</v>
      </c>
      <c r="C8" s="9" t="s">
        <v>379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'Прайс-лист'!N567</f>
        <v>305.74213310753601</v>
      </c>
    </row>
    <row r="9" spans="1:15" ht="7.5" customHeight="1" thickTop="1"/>
    <row r="10" spans="1:15" ht="37.5" customHeight="1">
      <c r="B10" s="500" t="s">
        <v>18</v>
      </c>
      <c r="C10" s="501"/>
      <c r="D10" s="501"/>
      <c r="E10" s="501"/>
      <c r="F10" s="501"/>
      <c r="G10" s="502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7" t="s">
        <v>2607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29"/>
    </row>
    <row r="13" spans="1:15" ht="18.75" customHeight="1" thickTop="1" thickBot="1">
      <c r="E13" s="11" t="s">
        <v>385</v>
      </c>
      <c r="F13" s="436" t="s">
        <v>38</v>
      </c>
      <c r="G13" s="437"/>
      <c r="H13" s="437"/>
      <c r="I13" s="437"/>
      <c r="J13" s="437"/>
      <c r="K13" s="437"/>
      <c r="L13" s="437"/>
      <c r="M13" s="437"/>
      <c r="N13" s="437"/>
    </row>
    <row r="14" spans="1:15" ht="18.75" customHeight="1" thickTop="1" thickBot="1">
      <c r="E14" s="28" t="s">
        <v>386</v>
      </c>
      <c r="F14" s="436" t="s">
        <v>40</v>
      </c>
      <c r="G14" s="437"/>
      <c r="H14" s="437"/>
      <c r="I14" s="437"/>
      <c r="J14" s="437"/>
      <c r="K14" s="437"/>
      <c r="L14" s="437"/>
      <c r="M14" s="437"/>
      <c r="N14" s="437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B2:N2"/>
    <mergeCell ref="G6:G8"/>
    <mergeCell ref="H6:H8"/>
    <mergeCell ref="L6:L8"/>
    <mergeCell ref="B10:G10"/>
    <mergeCell ref="F14:N14"/>
    <mergeCell ref="B12:N12"/>
    <mergeCell ref="I6:I8"/>
    <mergeCell ref="J6:J8"/>
    <mergeCell ref="K6:K8"/>
    <mergeCell ref="F13:N13"/>
  </mergeCells>
  <hyperlinks>
    <hyperlink ref="A3" location="Т!R30C3" display="ТРИМАЧІ" xr:uid="{00000000-0004-0000-2400-000000000000}"/>
    <hyperlink ref="A4" location="'Прайс-лист'!R566C2" display="ПРАЙС" xr:uid="{00000000-0004-0000-24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 tint="0.39997558519241921"/>
    <pageSetUpPr fitToPage="1"/>
  </sheetPr>
  <dimension ref="A1:O4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1908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3592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2238</v>
      </c>
      <c r="C6" s="9" t="s">
        <v>427</v>
      </c>
      <c r="D6" s="10"/>
      <c r="E6" s="228" t="s">
        <v>207</v>
      </c>
      <c r="F6" s="12"/>
      <c r="G6" s="444">
        <v>80</v>
      </c>
      <c r="H6" s="444">
        <v>22</v>
      </c>
      <c r="I6" s="444">
        <v>12</v>
      </c>
      <c r="J6" s="444">
        <v>60</v>
      </c>
      <c r="K6" s="444">
        <v>15</v>
      </c>
      <c r="L6" s="9">
        <v>3.9E-2</v>
      </c>
      <c r="M6" s="7">
        <f>'Прайс-лист'!N578</f>
        <v>103.88283840812868</v>
      </c>
    </row>
    <row r="7" spans="1:13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2242</v>
      </c>
      <c r="C8" s="9" t="s">
        <v>380</v>
      </c>
      <c r="D8" s="10"/>
      <c r="E8" s="240" t="s">
        <v>384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'Прайс-лист'!N579</f>
        <v>0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2239</v>
      </c>
      <c r="C11" s="9" t="s">
        <v>428</v>
      </c>
      <c r="D11" s="10"/>
      <c r="E11" s="228" t="s">
        <v>207</v>
      </c>
      <c r="F11" s="12"/>
      <c r="G11" s="444">
        <v>120</v>
      </c>
      <c r="H11" s="444">
        <v>22</v>
      </c>
      <c r="I11" s="444">
        <v>12</v>
      </c>
      <c r="J11" s="444">
        <v>60</v>
      </c>
      <c r="K11" s="444">
        <v>15</v>
      </c>
      <c r="L11" s="9" t="s">
        <v>87</v>
      </c>
      <c r="M11" s="7">
        <f>'Прайс-лист'!N580</f>
        <v>111.5263917358171</v>
      </c>
    </row>
    <row r="12" spans="1:13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9"/>
    </row>
    <row r="13" spans="1:13" ht="18.75" customHeight="1" thickTop="1" thickBot="1">
      <c r="B13" s="16" t="s">
        <v>2243</v>
      </c>
      <c r="C13" s="9" t="s">
        <v>381</v>
      </c>
      <c r="D13" s="10"/>
      <c r="E13" s="240" t="s">
        <v>384</v>
      </c>
      <c r="F13" s="14"/>
      <c r="G13" s="444"/>
      <c r="H13" s="444"/>
      <c r="I13" s="444"/>
      <c r="J13" s="444"/>
      <c r="K13" s="444"/>
      <c r="L13" s="9" t="s">
        <v>87</v>
      </c>
      <c r="M13" s="7">
        <f>'Прайс-лист'!N581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8" t="s">
        <v>2240</v>
      </c>
      <c r="C16" s="9" t="s">
        <v>429</v>
      </c>
      <c r="D16" s="10"/>
      <c r="E16" s="228" t="s">
        <v>207</v>
      </c>
      <c r="F16" s="12"/>
      <c r="G16" s="444">
        <v>150</v>
      </c>
      <c r="H16" s="444">
        <v>22</v>
      </c>
      <c r="I16" s="444">
        <v>12</v>
      </c>
      <c r="J16" s="444">
        <v>60</v>
      </c>
      <c r="K16" s="444">
        <v>15</v>
      </c>
      <c r="L16" s="9" t="s">
        <v>87</v>
      </c>
      <c r="M16" s="7">
        <f>'Прайс-лист'!N582</f>
        <v>116.73790536833192</v>
      </c>
    </row>
    <row r="17" spans="2:13" ht="3.75" customHeight="1" thickTop="1" thickBot="1">
      <c r="B17" s="18"/>
      <c r="C17" s="9"/>
      <c r="D17" s="10"/>
      <c r="E17" s="13"/>
      <c r="F17" s="13"/>
      <c r="G17" s="444"/>
      <c r="H17" s="444"/>
      <c r="I17" s="444"/>
      <c r="J17" s="444"/>
      <c r="K17" s="444"/>
      <c r="L17" s="9"/>
    </row>
    <row r="18" spans="2:13" ht="18.75" customHeight="1" thickTop="1" thickBot="1">
      <c r="B18" s="16" t="s">
        <v>2244</v>
      </c>
      <c r="C18" s="9" t="s">
        <v>382</v>
      </c>
      <c r="D18" s="10"/>
      <c r="E18" s="240" t="s">
        <v>384</v>
      </c>
      <c r="F18" s="14"/>
      <c r="G18" s="444"/>
      <c r="H18" s="444"/>
      <c r="I18" s="444"/>
      <c r="J18" s="444"/>
      <c r="K18" s="444"/>
      <c r="L18" s="9" t="s">
        <v>87</v>
      </c>
      <c r="M18" s="7">
        <f>'Прайс-лист'!N583</f>
        <v>0</v>
      </c>
    </row>
    <row r="19" spans="2:13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6"/>
    </row>
    <row r="20" spans="2:13" ht="7.5" customHeight="1" thickBot="1">
      <c r="B20" s="25"/>
      <c r="C20" s="9"/>
      <c r="E20" s="14"/>
      <c r="G20" s="9"/>
      <c r="H20" s="9"/>
      <c r="I20" s="9"/>
      <c r="J20" s="9"/>
      <c r="K20" s="9"/>
      <c r="L20" s="9"/>
    </row>
    <row r="21" spans="2:13" ht="18.75" customHeight="1" thickTop="1" thickBot="1">
      <c r="B21" s="16" t="s">
        <v>2241</v>
      </c>
      <c r="C21" s="9" t="s">
        <v>430</v>
      </c>
      <c r="D21" s="10"/>
      <c r="E21" s="228" t="s">
        <v>207</v>
      </c>
      <c r="F21" s="12"/>
      <c r="G21" s="444">
        <v>200</v>
      </c>
      <c r="H21" s="444">
        <v>22</v>
      </c>
      <c r="I21" s="444">
        <v>12</v>
      </c>
      <c r="J21" s="444">
        <v>60</v>
      </c>
      <c r="K21" s="444">
        <v>15</v>
      </c>
      <c r="L21" s="9" t="s">
        <v>87</v>
      </c>
      <c r="M21" s="7">
        <f>'Прайс-лист'!N584</f>
        <v>120.73339915325994</v>
      </c>
    </row>
    <row r="22" spans="2:13" ht="3.75" customHeight="1" thickTop="1" thickBot="1">
      <c r="B22" s="18"/>
      <c r="C22" s="9"/>
      <c r="D22" s="10"/>
      <c r="E22" s="13"/>
      <c r="F22" s="13"/>
      <c r="G22" s="444"/>
      <c r="H22" s="444"/>
      <c r="I22" s="444"/>
      <c r="J22" s="444"/>
      <c r="K22" s="444"/>
      <c r="L22" s="9"/>
    </row>
    <row r="23" spans="2:13" ht="18.75" customHeight="1" thickTop="1" thickBot="1">
      <c r="B23" s="16" t="s">
        <v>2245</v>
      </c>
      <c r="C23" s="9" t="s">
        <v>383</v>
      </c>
      <c r="D23" s="10"/>
      <c r="E23" s="240" t="s">
        <v>384</v>
      </c>
      <c r="F23" s="14"/>
      <c r="G23" s="444"/>
      <c r="H23" s="444"/>
      <c r="I23" s="444"/>
      <c r="J23" s="444"/>
      <c r="K23" s="444"/>
      <c r="L23" s="9" t="s">
        <v>87</v>
      </c>
      <c r="M23" s="7">
        <f>'Прайс-лист'!N585</f>
        <v>0</v>
      </c>
    </row>
    <row r="24" spans="2:13" ht="7.5" customHeight="1" thickTop="1"/>
    <row r="25" spans="2:13" ht="37.5" customHeight="1">
      <c r="B25" s="500" t="s">
        <v>18</v>
      </c>
      <c r="C25" s="501"/>
      <c r="D25" s="501"/>
      <c r="E25" s="501"/>
      <c r="F25" s="501"/>
      <c r="G25" s="502"/>
    </row>
    <row r="26" spans="2:13" ht="7.5" customHeight="1"/>
    <row r="27" spans="2:13" ht="18.75" customHeight="1">
      <c r="B27" s="494" t="s">
        <v>361</v>
      </c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</row>
    <row r="28" spans="2:13" ht="18.75" customHeight="1" thickBot="1">
      <c r="B28" s="493" t="s">
        <v>360</v>
      </c>
      <c r="C28" s="493"/>
      <c r="D28" s="493"/>
      <c r="E28" s="493"/>
      <c r="F28" s="493"/>
      <c r="G28" s="493"/>
    </row>
    <row r="29" spans="2:13" ht="18.75" customHeight="1" thickTop="1" thickBot="1">
      <c r="E29" s="228" t="s">
        <v>207</v>
      </c>
      <c r="F29" s="436" t="s">
        <v>2577</v>
      </c>
      <c r="G29" s="437"/>
      <c r="H29" s="437"/>
      <c r="I29" s="437"/>
      <c r="J29" s="437"/>
      <c r="K29" s="437"/>
      <c r="L29" s="437"/>
      <c r="M29" s="437"/>
    </row>
    <row r="30" spans="2:13" ht="18.75" customHeight="1" thickTop="1" thickBot="1">
      <c r="E30" s="240" t="s">
        <v>384</v>
      </c>
      <c r="F30" s="436" t="s">
        <v>2578</v>
      </c>
      <c r="G30" s="437"/>
      <c r="H30" s="437"/>
      <c r="I30" s="437"/>
      <c r="J30" s="437"/>
      <c r="K30" s="437"/>
      <c r="L30" s="437"/>
      <c r="M30" s="437"/>
    </row>
    <row r="31" spans="2:13" ht="18.75" customHeight="1" thickTop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6">
    <mergeCell ref="B27:M27"/>
    <mergeCell ref="B28:G28"/>
    <mergeCell ref="F29:M29"/>
    <mergeCell ref="F30:M30"/>
    <mergeCell ref="G16:G18"/>
    <mergeCell ref="H16:H18"/>
    <mergeCell ref="G21:G23"/>
    <mergeCell ref="H21:H23"/>
    <mergeCell ref="B25:G25"/>
    <mergeCell ref="I16:I18"/>
    <mergeCell ref="I21:I23"/>
    <mergeCell ref="J16:J18"/>
    <mergeCell ref="J21:J23"/>
    <mergeCell ref="K16:K18"/>
    <mergeCell ref="K21:K23"/>
    <mergeCell ref="B2:M2"/>
    <mergeCell ref="G6:G8"/>
    <mergeCell ref="H6:H8"/>
    <mergeCell ref="G11:G13"/>
    <mergeCell ref="H11:H13"/>
    <mergeCell ref="I6:I8"/>
    <mergeCell ref="I11:I13"/>
    <mergeCell ref="J6:J8"/>
    <mergeCell ref="J11:J13"/>
    <mergeCell ref="K6:K8"/>
    <mergeCell ref="K11:K13"/>
  </mergeCells>
  <hyperlinks>
    <hyperlink ref="A3" location="Т!R30C4" display="ТРИМАЧІ" xr:uid="{00000000-0004-0000-2500-000000000000}"/>
    <hyperlink ref="A4" location="'Прайс-лист'!R581C2" display="ПРАЙС" xr:uid="{00000000-0004-0000-25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 tint="0.39997558519241921"/>
    <pageSetUpPr fitToPage="1"/>
  </sheetPr>
  <dimension ref="A1:O38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1909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3592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2182</v>
      </c>
      <c r="C6" s="9" t="s">
        <v>387</v>
      </c>
      <c r="D6" s="10"/>
      <c r="E6" s="230" t="s">
        <v>212</v>
      </c>
      <c r="F6" s="12"/>
      <c r="G6" s="9">
        <v>80</v>
      </c>
      <c r="H6" s="9">
        <v>27</v>
      </c>
      <c r="I6" s="9">
        <v>12</v>
      </c>
      <c r="J6" s="9">
        <v>60</v>
      </c>
      <c r="K6" s="9">
        <v>15</v>
      </c>
      <c r="L6" s="9">
        <v>2.4E-2</v>
      </c>
      <c r="M6" s="7">
        <f>'Прайс-лист'!N596</f>
        <v>84.384228999999991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2183</v>
      </c>
      <c r="C9" s="9" t="s">
        <v>389</v>
      </c>
      <c r="D9" s="10"/>
      <c r="E9" s="230" t="s">
        <v>212</v>
      </c>
      <c r="F9" s="12"/>
      <c r="G9" s="9">
        <v>120</v>
      </c>
      <c r="H9" s="9">
        <v>27</v>
      </c>
      <c r="I9" s="9">
        <v>12</v>
      </c>
      <c r="J9" s="9">
        <v>60</v>
      </c>
      <c r="K9" s="9">
        <v>15</v>
      </c>
      <c r="L9" s="9" t="s">
        <v>87</v>
      </c>
      <c r="M9" s="7">
        <f>'Прайс-лист'!N597</f>
        <v>95.846570999999997</v>
      </c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4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2184</v>
      </c>
      <c r="C12" s="9" t="s">
        <v>390</v>
      </c>
      <c r="D12" s="10"/>
      <c r="E12" s="230" t="s">
        <v>212</v>
      </c>
      <c r="F12" s="12"/>
      <c r="G12" s="9">
        <v>150</v>
      </c>
      <c r="H12" s="9">
        <v>27</v>
      </c>
      <c r="I12" s="9">
        <v>12</v>
      </c>
      <c r="J12" s="9">
        <v>60</v>
      </c>
      <c r="K12" s="9">
        <v>15</v>
      </c>
      <c r="L12" s="9" t="s">
        <v>87</v>
      </c>
      <c r="M12" s="7">
        <f>'Прайс-лист'!N598</f>
        <v>103.48111399999999</v>
      </c>
    </row>
    <row r="13" spans="1:13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20"/>
      <c r="L13" s="20"/>
      <c r="M13" s="6"/>
    </row>
    <row r="14" spans="1:13" ht="7.5" customHeight="1" thickBot="1">
      <c r="B14" s="25"/>
      <c r="C14" s="9"/>
      <c r="E14" s="14"/>
      <c r="G14" s="9"/>
      <c r="H14" s="9"/>
      <c r="I14" s="9"/>
      <c r="J14" s="9"/>
      <c r="K14" s="9"/>
      <c r="L14" s="9"/>
    </row>
    <row r="15" spans="1:13" ht="18.75" customHeight="1" thickTop="1" thickBot="1">
      <c r="B15" s="8" t="s">
        <v>2185</v>
      </c>
      <c r="C15" s="9" t="s">
        <v>391</v>
      </c>
      <c r="D15" s="10"/>
      <c r="E15" s="230" t="s">
        <v>212</v>
      </c>
      <c r="F15" s="12"/>
      <c r="G15" s="9">
        <v>200</v>
      </c>
      <c r="H15" s="9">
        <v>27</v>
      </c>
      <c r="I15" s="9">
        <v>12</v>
      </c>
      <c r="J15" s="9">
        <v>60</v>
      </c>
      <c r="K15" s="9">
        <v>15</v>
      </c>
      <c r="L15" s="9" t="s">
        <v>87</v>
      </c>
      <c r="M15" s="7">
        <f>'Прайс-лист'!N599</f>
        <v>113.05187480000001</v>
      </c>
    </row>
    <row r="16" spans="1:13" ht="7.5" customHeight="1" thickTop="1"/>
    <row r="17" spans="2:13" ht="37.5" customHeight="1">
      <c r="B17" s="500" t="s">
        <v>18</v>
      </c>
      <c r="C17" s="501"/>
      <c r="D17" s="501"/>
      <c r="E17" s="501"/>
      <c r="F17" s="501"/>
      <c r="G17" s="502"/>
      <c r="H17" s="174"/>
    </row>
    <row r="18" spans="2:13" ht="7.5" customHeight="1"/>
    <row r="19" spans="2:13" ht="18.75" customHeight="1">
      <c r="B19" s="494" t="s">
        <v>361</v>
      </c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</row>
    <row r="20" spans="2:13" ht="18.75" customHeight="1" thickBot="1">
      <c r="B20" s="493" t="s">
        <v>360</v>
      </c>
      <c r="C20" s="493"/>
      <c r="D20" s="493"/>
      <c r="E20" s="493"/>
      <c r="F20" s="493"/>
      <c r="G20" s="493"/>
      <c r="H20" s="318"/>
    </row>
    <row r="21" spans="2:13" ht="18.75" customHeight="1" thickTop="1" thickBot="1">
      <c r="E21" s="230" t="s">
        <v>212</v>
      </c>
      <c r="F21" s="436" t="s">
        <v>2579</v>
      </c>
      <c r="G21" s="437"/>
      <c r="H21" s="437"/>
      <c r="I21" s="437"/>
      <c r="J21" s="437"/>
      <c r="K21" s="437"/>
      <c r="L21" s="437"/>
      <c r="M21" s="437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M2"/>
    <mergeCell ref="B17:G17"/>
    <mergeCell ref="B19:M19"/>
    <mergeCell ref="B20:G20"/>
    <mergeCell ref="F21:M21"/>
  </mergeCells>
  <hyperlinks>
    <hyperlink ref="A3" location="Т!R33C2" display="ТРИМАЧІ" xr:uid="{00000000-0004-0000-2600-000000000000}"/>
    <hyperlink ref="A4" location="'Прайс-лист'!R597C2" display="ПРАЙС" xr:uid="{00000000-0004-0000-26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E89"/>
  <sheetViews>
    <sheetView topLeftCell="A47"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2</v>
      </c>
      <c r="C2" s="399"/>
      <c r="D2" s="399"/>
    </row>
    <row r="3" spans="2:4" ht="75" customHeight="1">
      <c r="B3" s="400"/>
      <c r="C3" s="400"/>
      <c r="D3" s="400"/>
    </row>
    <row r="4" spans="2:4" ht="75" customHeight="1">
      <c r="B4" s="401"/>
      <c r="C4" s="401"/>
      <c r="D4" s="401"/>
    </row>
    <row r="5" spans="2:4" ht="75" customHeight="1">
      <c r="B5" s="401"/>
      <c r="C5" s="401"/>
      <c r="D5" s="401"/>
    </row>
    <row r="6" spans="2:4" ht="75" customHeight="1">
      <c r="B6" s="401"/>
      <c r="C6" s="401"/>
      <c r="D6" s="401"/>
    </row>
    <row r="7" spans="2:4" ht="75" customHeight="1">
      <c r="B7" s="401"/>
      <c r="C7" s="401"/>
      <c r="D7" s="401"/>
    </row>
    <row r="8" spans="2:4" ht="75" customHeight="1">
      <c r="B8" s="402"/>
      <c r="C8" s="402"/>
      <c r="D8" s="402"/>
    </row>
    <row r="9" spans="2:4" ht="75" customHeight="1">
      <c r="B9" s="400"/>
      <c r="C9" s="400"/>
      <c r="D9" s="400"/>
    </row>
    <row r="10" spans="2:4" ht="75" customHeight="1">
      <c r="B10" s="401"/>
      <c r="C10" s="401"/>
      <c r="D10" s="401"/>
    </row>
    <row r="11" spans="2:4" ht="75" customHeight="1">
      <c r="B11" s="401"/>
      <c r="C11" s="401"/>
      <c r="D11" s="401"/>
    </row>
    <row r="12" spans="2:4" ht="75" customHeight="1">
      <c r="B12" s="401"/>
      <c r="C12" s="401"/>
      <c r="D12" s="401"/>
    </row>
    <row r="13" spans="2:4" ht="75" customHeight="1">
      <c r="B13" s="401"/>
      <c r="C13" s="401"/>
      <c r="D13" s="401"/>
    </row>
    <row r="14" spans="2:4" ht="75" customHeight="1">
      <c r="B14" s="402"/>
      <c r="C14" s="402"/>
      <c r="D14" s="402"/>
    </row>
    <row r="15" spans="2:4" ht="75" customHeight="1">
      <c r="B15" s="400"/>
      <c r="C15" s="400"/>
      <c r="D15" s="400"/>
    </row>
    <row r="16" spans="2:4" ht="75" customHeight="1">
      <c r="B16" s="401"/>
      <c r="C16" s="401"/>
      <c r="D16" s="401"/>
    </row>
    <row r="17" spans="2:4" ht="75" customHeight="1">
      <c r="B17" s="401"/>
      <c r="C17" s="401"/>
      <c r="D17" s="401"/>
    </row>
    <row r="18" spans="2:4" ht="75" customHeight="1">
      <c r="B18" s="401"/>
      <c r="C18" s="401"/>
      <c r="D18" s="401"/>
    </row>
    <row r="19" spans="2:4" ht="75" customHeight="1">
      <c r="B19" s="401"/>
      <c r="C19" s="401"/>
      <c r="D19" s="401"/>
    </row>
    <row r="20" spans="2:4" ht="75" customHeight="1">
      <c r="B20" s="402"/>
      <c r="C20" s="402"/>
      <c r="D20" s="402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397"/>
      <c r="D24" s="397"/>
    </row>
    <row r="25" spans="2:4" ht="75" customHeight="1">
      <c r="B25" s="397"/>
      <c r="C25" s="397"/>
      <c r="D25" s="397"/>
    </row>
    <row r="26" spans="2:4" ht="75" customHeight="1">
      <c r="B26" s="397"/>
      <c r="C26" s="397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5" customHeight="1">
      <c r="B30" s="397"/>
      <c r="C30" s="397"/>
      <c r="D30" s="397"/>
    </row>
    <row r="31" spans="2:4" ht="75" customHeight="1">
      <c r="B31" s="397"/>
      <c r="C31" s="397"/>
      <c r="D31" s="397"/>
    </row>
    <row r="32" spans="2:4" ht="75" customHeight="1">
      <c r="B32" s="397"/>
      <c r="C32" s="397"/>
      <c r="D32" s="397"/>
    </row>
    <row r="33" spans="2:4" ht="75" customHeight="1">
      <c r="B33" s="397"/>
      <c r="C33" s="397"/>
      <c r="D33" s="397"/>
    </row>
    <row r="34" spans="2:4" ht="75" customHeight="1">
      <c r="B34" s="397"/>
      <c r="C34" s="397"/>
      <c r="D34" s="397"/>
    </row>
    <row r="35" spans="2:4" ht="75" customHeight="1">
      <c r="B35" s="397"/>
      <c r="C35" s="397"/>
      <c r="D35" s="397"/>
    </row>
    <row r="36" spans="2:4" ht="75" customHeight="1">
      <c r="B36" s="397"/>
      <c r="C36" s="397"/>
      <c r="D36" s="397"/>
    </row>
    <row r="37" spans="2:4" ht="75" customHeight="1">
      <c r="B37" s="397"/>
      <c r="C37" s="397"/>
      <c r="D37" s="397"/>
    </row>
    <row r="38" spans="2:4" ht="75" customHeight="1">
      <c r="B38" s="397"/>
      <c r="C38" s="397"/>
      <c r="D38" s="397"/>
    </row>
    <row r="39" spans="2:4" ht="75" customHeight="1">
      <c r="B39" s="397"/>
      <c r="C39" s="397"/>
      <c r="D39" s="397"/>
    </row>
    <row r="40" spans="2:4" ht="75" customHeight="1">
      <c r="B40" s="397"/>
      <c r="C40" s="397"/>
      <c r="D40" s="397"/>
    </row>
    <row r="41" spans="2:4" ht="75" customHeight="1">
      <c r="B41" s="397"/>
      <c r="C41" s="397"/>
      <c r="D41" s="397"/>
    </row>
    <row r="42" spans="2:4" ht="75" customHeight="1">
      <c r="B42" s="400"/>
      <c r="C42" s="400"/>
      <c r="D42" s="400"/>
    </row>
    <row r="43" spans="2:4" ht="75" customHeight="1">
      <c r="B43" s="401"/>
      <c r="C43" s="401"/>
      <c r="D43" s="401"/>
    </row>
    <row r="44" spans="2:4" ht="75" customHeight="1">
      <c r="B44" s="401"/>
      <c r="C44" s="401"/>
      <c r="D44" s="401"/>
    </row>
    <row r="45" spans="2:4" ht="75" customHeight="1">
      <c r="B45" s="401"/>
      <c r="C45" s="401"/>
      <c r="D45" s="401"/>
    </row>
    <row r="46" spans="2:4" ht="75" customHeight="1">
      <c r="B46" s="401"/>
      <c r="C46" s="401"/>
      <c r="D46" s="401"/>
    </row>
    <row r="47" spans="2:4" ht="75" customHeight="1">
      <c r="B47" s="402"/>
      <c r="C47" s="402"/>
      <c r="D47" s="402"/>
    </row>
    <row r="48" spans="2:4" ht="75" customHeight="1">
      <c r="B48" s="400"/>
      <c r="C48" s="400"/>
      <c r="D48" s="400"/>
    </row>
    <row r="49" spans="2:4" ht="75" customHeight="1">
      <c r="B49" s="401"/>
      <c r="C49" s="401"/>
      <c r="D49" s="401"/>
    </row>
    <row r="50" spans="2:4" ht="75" customHeight="1">
      <c r="B50" s="401"/>
      <c r="C50" s="401"/>
      <c r="D50" s="401"/>
    </row>
    <row r="51" spans="2:4" ht="75" customHeight="1">
      <c r="B51" s="401"/>
      <c r="C51" s="401"/>
      <c r="D51" s="401"/>
    </row>
    <row r="52" spans="2:4" ht="75" customHeight="1">
      <c r="B52" s="401"/>
      <c r="C52" s="401"/>
      <c r="D52" s="401"/>
    </row>
    <row r="53" spans="2:4" ht="75" customHeight="1">
      <c r="B53" s="402"/>
      <c r="C53" s="402"/>
      <c r="D53" s="402"/>
    </row>
    <row r="54" spans="2:4" ht="7.5" customHeight="1">
      <c r="B54" s="2"/>
    </row>
    <row r="55" spans="2:4" ht="75" hidden="1" customHeight="1"/>
    <row r="56" spans="2:4" ht="75" hidden="1" customHeight="1"/>
    <row r="57" spans="2:4" ht="75" hidden="1" customHeight="1">
      <c r="B57" s="403"/>
      <c r="C57" s="403"/>
      <c r="D57" s="403"/>
    </row>
    <row r="58" spans="2:4" ht="75" hidden="1" customHeight="1">
      <c r="B58" s="403"/>
      <c r="C58" s="403"/>
      <c r="D58" s="403"/>
    </row>
    <row r="59" spans="2:4" ht="75" hidden="1" customHeight="1">
      <c r="B59" s="403"/>
      <c r="C59" s="403"/>
      <c r="D59" s="403"/>
    </row>
    <row r="60" spans="2:4" ht="75" hidden="1" customHeight="1">
      <c r="B60" s="403"/>
      <c r="C60" s="403"/>
      <c r="D60" s="403"/>
    </row>
    <row r="61" spans="2:4" ht="75" hidden="1" customHeight="1">
      <c r="B61" s="403"/>
      <c r="C61" s="403"/>
      <c r="D61" s="403"/>
    </row>
    <row r="62" spans="2:4" ht="75" hidden="1" customHeight="1">
      <c r="B62" s="403"/>
      <c r="C62" s="403"/>
      <c r="D62" s="403"/>
    </row>
    <row r="63" spans="2:4" ht="75" hidden="1" customHeight="1">
      <c r="B63" s="403"/>
      <c r="C63" s="403"/>
      <c r="D63" s="403"/>
    </row>
    <row r="64" spans="2:4" ht="75" hidden="1" customHeight="1">
      <c r="B64" s="403"/>
      <c r="C64" s="403"/>
      <c r="D64" s="403"/>
    </row>
    <row r="65" spans="2:4" ht="75" hidden="1" customHeight="1">
      <c r="B65" s="403"/>
      <c r="C65" s="403"/>
      <c r="D65" s="403"/>
    </row>
    <row r="66" spans="2:4" ht="75" hidden="1" customHeight="1">
      <c r="B66" s="403"/>
      <c r="C66" s="403"/>
      <c r="D66" s="403"/>
    </row>
    <row r="67" spans="2:4" ht="75" hidden="1" customHeight="1">
      <c r="B67" s="403"/>
      <c r="C67" s="403"/>
      <c r="D67" s="403"/>
    </row>
    <row r="68" spans="2:4" ht="75" hidden="1" customHeight="1">
      <c r="B68" s="403"/>
      <c r="C68" s="403"/>
      <c r="D68" s="403"/>
    </row>
    <row r="69" spans="2:4" ht="75" hidden="1" customHeight="1">
      <c r="B69" s="403"/>
      <c r="C69" s="403"/>
      <c r="D69" s="403"/>
    </row>
    <row r="70" spans="2:4" ht="75" hidden="1" customHeight="1">
      <c r="B70" s="403"/>
      <c r="C70" s="403"/>
      <c r="D70" s="403"/>
    </row>
    <row r="71" spans="2:4" ht="75" hidden="1" customHeight="1">
      <c r="B71" s="403"/>
      <c r="C71" s="403"/>
      <c r="D71" s="403"/>
    </row>
    <row r="72" spans="2:4" ht="75" hidden="1" customHeight="1">
      <c r="B72" s="403"/>
      <c r="C72" s="403"/>
      <c r="D72" s="403"/>
    </row>
    <row r="73" spans="2:4" ht="75" hidden="1" customHeight="1">
      <c r="B73" s="403"/>
      <c r="C73" s="403"/>
      <c r="D73" s="403"/>
    </row>
    <row r="74" spans="2:4" ht="75" hidden="1" customHeight="1">
      <c r="B74" s="403"/>
      <c r="C74" s="403"/>
      <c r="D74" s="403"/>
    </row>
    <row r="75" spans="2:4" ht="75" hidden="1" customHeight="1">
      <c r="B75" s="403"/>
      <c r="C75" s="403"/>
      <c r="D75" s="403"/>
    </row>
    <row r="76" spans="2:4" ht="75" hidden="1" customHeight="1">
      <c r="B76" s="403"/>
      <c r="C76" s="403"/>
      <c r="D76" s="403"/>
    </row>
    <row r="77" spans="2:4" ht="75" hidden="1" customHeight="1">
      <c r="B77" s="403"/>
      <c r="C77" s="403"/>
      <c r="D77" s="403"/>
    </row>
    <row r="78" spans="2:4" ht="75" hidden="1" customHeight="1">
      <c r="B78" s="403"/>
      <c r="C78" s="403"/>
      <c r="D78" s="403"/>
    </row>
    <row r="79" spans="2:4" ht="75" hidden="1" customHeight="1">
      <c r="B79" s="403"/>
      <c r="C79" s="403"/>
      <c r="D79" s="403"/>
    </row>
    <row r="80" spans="2:4" ht="75" hidden="1" customHeight="1">
      <c r="B80" s="403"/>
      <c r="C80" s="403"/>
      <c r="D80" s="403"/>
    </row>
    <row r="81" spans="2:4" ht="75" hidden="1" customHeight="1">
      <c r="B81" s="403"/>
      <c r="C81" s="403"/>
      <c r="D81" s="403"/>
    </row>
    <row r="82" spans="2:4" ht="75" hidden="1" customHeight="1">
      <c r="B82" s="403"/>
      <c r="C82" s="403"/>
      <c r="D82" s="403"/>
    </row>
    <row r="83" spans="2:4" ht="75" hidden="1" customHeight="1">
      <c r="B83" s="403"/>
      <c r="C83" s="403"/>
      <c r="D83" s="403"/>
    </row>
    <row r="84" spans="2:4" ht="75" hidden="1" customHeight="1">
      <c r="B84" s="403"/>
      <c r="C84" s="403"/>
      <c r="D84" s="403"/>
    </row>
    <row r="85" spans="2:4" ht="75" hidden="1" customHeight="1">
      <c r="B85" s="403"/>
      <c r="C85" s="403"/>
      <c r="D85" s="403"/>
    </row>
    <row r="86" spans="2:4" ht="75" hidden="1" customHeight="1">
      <c r="B86" s="403"/>
      <c r="C86" s="403"/>
      <c r="D86" s="403"/>
    </row>
    <row r="87" spans="2:4" ht="75" hidden="1" customHeight="1">
      <c r="B87" s="403"/>
      <c r="C87" s="403"/>
      <c r="D87" s="403"/>
    </row>
    <row r="88" spans="2:4" ht="75" hidden="1" customHeight="1">
      <c r="B88" s="403"/>
      <c r="C88" s="403"/>
      <c r="D88" s="403"/>
    </row>
    <row r="89" spans="2:4" ht="75" hidden="1" customHeight="1">
      <c r="B89" s="403"/>
      <c r="C89" s="403"/>
      <c r="D89" s="403"/>
    </row>
  </sheetData>
  <sheetProtection algorithmName="SHA-512" hashValue="IWi6BDN/pz5meOXfPVkNkziR8P7BI1lm+6GaazVXuz2tftr4SRW5guUAH/sx/yVYDHMvwBzBYJyEhEk/0GaAkQ==" saltValue="S3AMDq6Zn28lUPjJUk9lKg==" spinCount="100000" sheet="1" objects="1" scenarios="1"/>
  <mergeCells count="71">
    <mergeCell ref="B87:B89"/>
    <mergeCell ref="C87:C89"/>
    <mergeCell ref="D87:D89"/>
    <mergeCell ref="B3:B8"/>
    <mergeCell ref="C3:C8"/>
    <mergeCell ref="D3:D8"/>
    <mergeCell ref="B9:B14"/>
    <mergeCell ref="C9:C14"/>
    <mergeCell ref="D9:D14"/>
    <mergeCell ref="B15:B20"/>
    <mergeCell ref="B81:B83"/>
    <mergeCell ref="C81:C83"/>
    <mergeCell ref="D81:D83"/>
    <mergeCell ref="B84:B86"/>
    <mergeCell ref="C84:C86"/>
    <mergeCell ref="D84:D86"/>
    <mergeCell ref="B75:B77"/>
    <mergeCell ref="C75:C77"/>
    <mergeCell ref="D75:D77"/>
    <mergeCell ref="B78:B80"/>
    <mergeCell ref="C78:C80"/>
    <mergeCell ref="D78:D80"/>
    <mergeCell ref="B69:B71"/>
    <mergeCell ref="C69:C71"/>
    <mergeCell ref="D69:D71"/>
    <mergeCell ref="B72:B74"/>
    <mergeCell ref="C72:C74"/>
    <mergeCell ref="D72:D74"/>
    <mergeCell ref="B63:B65"/>
    <mergeCell ref="C63:C65"/>
    <mergeCell ref="D63:D65"/>
    <mergeCell ref="B66:B68"/>
    <mergeCell ref="C66:C68"/>
    <mergeCell ref="D66:D68"/>
    <mergeCell ref="B57:B59"/>
    <mergeCell ref="C57:C59"/>
    <mergeCell ref="D57:D59"/>
    <mergeCell ref="B60:B62"/>
    <mergeCell ref="C60:C62"/>
    <mergeCell ref="D60:D62"/>
    <mergeCell ref="B48:B53"/>
    <mergeCell ref="C48:C53"/>
    <mergeCell ref="D48:D53"/>
    <mergeCell ref="B42:B47"/>
    <mergeCell ref="C42:C47"/>
    <mergeCell ref="D42:D47"/>
    <mergeCell ref="B30:B32"/>
    <mergeCell ref="C30:C32"/>
    <mergeCell ref="D30:D32"/>
    <mergeCell ref="B39:B41"/>
    <mergeCell ref="C39:C41"/>
    <mergeCell ref="D39:D41"/>
    <mergeCell ref="B33:B35"/>
    <mergeCell ref="C33:C35"/>
    <mergeCell ref="D33:D35"/>
    <mergeCell ref="B36:B38"/>
    <mergeCell ref="C36:C38"/>
    <mergeCell ref="D36:D38"/>
    <mergeCell ref="B24:B26"/>
    <mergeCell ref="C24:C26"/>
    <mergeCell ref="D24:D26"/>
    <mergeCell ref="B27:B29"/>
    <mergeCell ref="C27:C29"/>
    <mergeCell ref="D27:D29"/>
    <mergeCell ref="C15:C20"/>
    <mergeCell ref="D15:D20"/>
    <mergeCell ref="B1:D1"/>
    <mergeCell ref="B2:D2"/>
    <mergeCell ref="B21:B23"/>
    <mergeCell ref="C21:C23"/>
    <mergeCell ref="D21:D23"/>
  </mergeCells>
  <pageMargins left="0.7" right="0.7" top="0.75" bottom="0.75" header="0.3" footer="0.3"/>
  <pageSetup paperSize="9" scale="33" fitToHeight="0" orientation="portrait" verticalDpi="0" r:id="rId1"/>
  <rowBreaks count="1" manualBreakCount="1">
    <brk id="29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 tint="0.39997558519241921"/>
    <pageSetUpPr fitToPage="1"/>
  </sheetPr>
  <dimension ref="A1:P66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.140625" style="4" customWidth="1"/>
    <col min="17" max="16384" width="9.140625" style="4"/>
  </cols>
  <sheetData>
    <row r="1" spans="1:16" ht="15" customHeight="1">
      <c r="P1" s="251"/>
    </row>
    <row r="2" spans="1:16" ht="37.5" customHeight="1">
      <c r="B2" s="497" t="s">
        <v>1910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  <c r="P2" s="251"/>
    </row>
    <row r="3" spans="1:16" ht="22.5" customHeight="1">
      <c r="A3" s="30" t="s">
        <v>1</v>
      </c>
      <c r="P3" s="251"/>
    </row>
    <row r="4" spans="1:16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3592</v>
      </c>
      <c r="L4" s="142" t="s">
        <v>66</v>
      </c>
      <c r="M4" s="142" t="s">
        <v>13</v>
      </c>
      <c r="N4" s="142" t="s">
        <v>14</v>
      </c>
      <c r="P4" s="251"/>
    </row>
    <row r="5" spans="1:16" ht="7.5" customHeight="1" thickBot="1">
      <c r="P5" s="251"/>
    </row>
    <row r="6" spans="1:16" ht="18.75" customHeight="1" thickTop="1" thickBot="1">
      <c r="B6" s="8" t="s">
        <v>2186</v>
      </c>
      <c r="C6" s="9" t="s">
        <v>392</v>
      </c>
      <c r="D6" s="10"/>
      <c r="E6" s="11" t="s">
        <v>385</v>
      </c>
      <c r="F6" s="12"/>
      <c r="G6" s="444">
        <v>160</v>
      </c>
      <c r="H6" s="444">
        <v>57</v>
      </c>
      <c r="I6" s="444">
        <v>20</v>
      </c>
      <c r="J6" s="444" t="s">
        <v>2608</v>
      </c>
      <c r="K6" s="444">
        <v>80</v>
      </c>
      <c r="L6" s="444" t="s">
        <v>67</v>
      </c>
      <c r="M6" s="444" t="s">
        <v>87</v>
      </c>
      <c r="N6" s="7">
        <f>'Прайс-лист'!N610</f>
        <v>118.47507657917019</v>
      </c>
      <c r="P6" s="251"/>
    </row>
    <row r="7" spans="1:16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  <c r="P7" s="251"/>
    </row>
    <row r="8" spans="1:16" ht="18.75" customHeight="1" thickTop="1" thickBot="1">
      <c r="B8" s="16" t="s">
        <v>2187</v>
      </c>
      <c r="C8" s="9" t="s">
        <v>393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444"/>
      <c r="N8" s="7">
        <f>'Прайс-лист'!N611</f>
        <v>210.89258499576633</v>
      </c>
      <c r="P8" s="251"/>
    </row>
    <row r="9" spans="1:16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  <c r="P9" s="251"/>
    </row>
    <row r="10" spans="1:16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P10" s="251"/>
    </row>
    <row r="11" spans="1:16" ht="18.75" customHeight="1" thickTop="1" thickBot="1">
      <c r="B11" s="8" t="s">
        <v>2188</v>
      </c>
      <c r="C11" s="9" t="s">
        <v>394</v>
      </c>
      <c r="D11" s="10"/>
      <c r="E11" s="11" t="s">
        <v>385</v>
      </c>
      <c r="F11" s="12"/>
      <c r="G11" s="444">
        <v>250</v>
      </c>
      <c r="H11" s="444">
        <v>57</v>
      </c>
      <c r="I11" s="444">
        <v>20</v>
      </c>
      <c r="J11" s="444" t="s">
        <v>2608</v>
      </c>
      <c r="K11" s="444">
        <v>80</v>
      </c>
      <c r="L11" s="444" t="s">
        <v>67</v>
      </c>
      <c r="M11" s="444" t="s">
        <v>87</v>
      </c>
      <c r="N11" s="7">
        <f>'Прайс-лист'!N612</f>
        <v>123.686590211685</v>
      </c>
      <c r="P11" s="251"/>
    </row>
    <row r="12" spans="1:16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444"/>
      <c r="M12" s="444"/>
      <c r="N12" s="7"/>
      <c r="P12" s="251"/>
    </row>
    <row r="13" spans="1:16" ht="18.75" customHeight="1" thickTop="1" thickBot="1">
      <c r="B13" s="16" t="s">
        <v>2189</v>
      </c>
      <c r="C13" s="9" t="s">
        <v>395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444"/>
      <c r="M13" s="444"/>
      <c r="N13" s="7">
        <f>'Прайс-лист'!N613</f>
        <v>215.40923014394582</v>
      </c>
      <c r="P13" s="251"/>
    </row>
    <row r="14" spans="1:16" ht="7.5" customHeight="1" thickTop="1">
      <c r="P14" s="251"/>
    </row>
    <row r="15" spans="1:16" ht="37.5" customHeight="1">
      <c r="B15" s="500" t="s">
        <v>18</v>
      </c>
      <c r="C15" s="501"/>
      <c r="D15" s="501"/>
      <c r="E15" s="501"/>
      <c r="F15" s="501"/>
      <c r="G15" s="502"/>
      <c r="P15" s="251"/>
    </row>
    <row r="16" spans="1:16" ht="7.5" customHeight="1">
      <c r="P16" s="251"/>
    </row>
    <row r="17" spans="2:16" ht="18.75" customHeight="1">
      <c r="B17" s="494" t="s">
        <v>361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P17" s="251"/>
    </row>
    <row r="18" spans="2:16" ht="18.75" customHeight="1" thickBot="1">
      <c r="B18" s="493" t="s">
        <v>360</v>
      </c>
      <c r="C18" s="493"/>
      <c r="D18" s="493"/>
      <c r="E18" s="493"/>
      <c r="F18" s="493"/>
      <c r="G18" s="493"/>
      <c r="P18" s="251"/>
    </row>
    <row r="19" spans="2:16" ht="18.75" customHeight="1" thickTop="1" thickBot="1">
      <c r="E19" s="11" t="s">
        <v>385</v>
      </c>
      <c r="F19" s="436" t="s">
        <v>38</v>
      </c>
      <c r="G19" s="437"/>
      <c r="H19" s="437"/>
      <c r="P19" s="251"/>
    </row>
    <row r="20" spans="2:16" ht="18.75" customHeight="1" thickTop="1" thickBot="1">
      <c r="E20" s="28" t="s">
        <v>386</v>
      </c>
      <c r="F20" s="436" t="s">
        <v>40</v>
      </c>
      <c r="G20" s="437"/>
      <c r="H20" s="437"/>
      <c r="P20" s="251"/>
    </row>
    <row r="21" spans="2:16" ht="18.75" customHeight="1" thickTop="1">
      <c r="P21" s="251"/>
    </row>
    <row r="22" spans="2:16" ht="18.75" customHeight="1">
      <c r="P22" s="251"/>
    </row>
    <row r="23" spans="2:16" ht="18.75" customHeight="1">
      <c r="P23" s="251"/>
    </row>
    <row r="24" spans="2:16" ht="18.75" customHeight="1">
      <c r="P24" s="251"/>
    </row>
    <row r="25" spans="2:16" ht="18.75" customHeight="1">
      <c r="P25" s="251"/>
    </row>
    <row r="26" spans="2:16" ht="18.75" customHeight="1">
      <c r="P26" s="251"/>
    </row>
    <row r="27" spans="2:16" ht="18.75" customHeight="1">
      <c r="P27" s="251"/>
    </row>
    <row r="28" spans="2:16" ht="18.75" customHeight="1">
      <c r="P28" s="251"/>
    </row>
    <row r="29" spans="2:16" ht="18.75" customHeight="1">
      <c r="P29" s="251"/>
    </row>
    <row r="30" spans="2:16" ht="18.75" customHeight="1">
      <c r="P30" s="251"/>
    </row>
    <row r="31" spans="2:16" ht="18.75" customHeight="1">
      <c r="P31" s="251"/>
    </row>
    <row r="32" spans="2:16" ht="18.75" customHeight="1">
      <c r="P32" s="251"/>
    </row>
    <row r="33" spans="16:16" ht="18.75" customHeight="1">
      <c r="P33" s="251"/>
    </row>
    <row r="34" spans="16:16" ht="18.75" customHeight="1">
      <c r="P34" s="251"/>
    </row>
    <row r="35" spans="16:16" ht="18.75" customHeight="1">
      <c r="P35" s="251"/>
    </row>
    <row r="36" spans="16:16" ht="18.75" customHeight="1">
      <c r="P36" s="251"/>
    </row>
    <row r="37" spans="16:16" ht="18.75" customHeight="1">
      <c r="P37" s="251"/>
    </row>
    <row r="38" spans="16:16">
      <c r="P38" s="251"/>
    </row>
    <row r="39" spans="16:16">
      <c r="P39" s="251"/>
    </row>
    <row r="40" spans="16:16">
      <c r="P40" s="251"/>
    </row>
    <row r="41" spans="16:16">
      <c r="P41" s="251"/>
    </row>
    <row r="42" spans="16:16">
      <c r="P42" s="251"/>
    </row>
    <row r="43" spans="16:16">
      <c r="P43" s="251"/>
    </row>
    <row r="44" spans="16:16">
      <c r="P44" s="251"/>
    </row>
    <row r="45" spans="16:16">
      <c r="P45" s="251"/>
    </row>
    <row r="46" spans="16:16">
      <c r="P46" s="251"/>
    </row>
    <row r="47" spans="16:16">
      <c r="P47" s="251"/>
    </row>
    <row r="48" spans="16:16">
      <c r="P48" s="251"/>
    </row>
    <row r="49" spans="16:16">
      <c r="P49" s="251"/>
    </row>
    <row r="50" spans="16:16">
      <c r="P50" s="251"/>
    </row>
    <row r="51" spans="16:16">
      <c r="P51" s="251"/>
    </row>
    <row r="52" spans="16:16">
      <c r="P52" s="251"/>
    </row>
    <row r="53" spans="16:16">
      <c r="P53" s="251"/>
    </row>
    <row r="54" spans="16:16">
      <c r="P54" s="251"/>
    </row>
    <row r="55" spans="16:16">
      <c r="P55" s="251"/>
    </row>
    <row r="56" spans="16:16">
      <c r="P56" s="251"/>
    </row>
    <row r="57" spans="16:16">
      <c r="P57" s="251"/>
    </row>
    <row r="58" spans="16:16">
      <c r="P58" s="251"/>
    </row>
    <row r="59" spans="16:16">
      <c r="P59" s="251"/>
    </row>
    <row r="60" spans="16:16">
      <c r="P60" s="251"/>
    </row>
    <row r="61" spans="16:16">
      <c r="P61" s="251"/>
    </row>
    <row r="62" spans="16:16">
      <c r="P62" s="251"/>
    </row>
    <row r="63" spans="16:16">
      <c r="P63" s="251"/>
    </row>
    <row r="64" spans="16:16">
      <c r="P64" s="251"/>
    </row>
    <row r="65" spans="16:16">
      <c r="P65" s="251"/>
    </row>
    <row r="66" spans="16:16">
      <c r="P66" s="251"/>
    </row>
  </sheetData>
  <mergeCells count="20">
    <mergeCell ref="B15:G15"/>
    <mergeCell ref="B17:N17"/>
    <mergeCell ref="B18:G18"/>
    <mergeCell ref="F19:H19"/>
    <mergeCell ref="F20:H20"/>
    <mergeCell ref="M11:M13"/>
    <mergeCell ref="B2:N2"/>
    <mergeCell ref="G6:G8"/>
    <mergeCell ref="H6:H8"/>
    <mergeCell ref="I6:I8"/>
    <mergeCell ref="J6:J8"/>
    <mergeCell ref="L6:L8"/>
    <mergeCell ref="M6:M8"/>
    <mergeCell ref="G11:G13"/>
    <mergeCell ref="H11:H13"/>
    <mergeCell ref="I11:I13"/>
    <mergeCell ref="J11:J13"/>
    <mergeCell ref="L11:L13"/>
    <mergeCell ref="K6:K8"/>
    <mergeCell ref="K11:K13"/>
  </mergeCells>
  <hyperlinks>
    <hyperlink ref="A3" location="Т!R33C3" display="ТРИМАЧІ" xr:uid="{00000000-0004-0000-2700-000000000000}"/>
    <hyperlink ref="A4" location="'Прайс-лист'!R611C2" display="ПРАЙС" xr:uid="{00000000-0004-0000-27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5" tint="0.39997558519241921"/>
    <pageSetUpPr fitToPage="1"/>
  </sheetPr>
  <dimension ref="A1:O37"/>
  <sheetViews>
    <sheetView zoomScaleNormal="100" workbookViewId="0">
      <selection activeCell="X42" sqref="X4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1911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2190</v>
      </c>
      <c r="C6" s="9" t="s">
        <v>396</v>
      </c>
      <c r="D6" s="10"/>
      <c r="E6" s="11" t="s">
        <v>385</v>
      </c>
      <c r="F6" s="12"/>
      <c r="G6" s="444">
        <v>160</v>
      </c>
      <c r="H6" s="444">
        <v>57</v>
      </c>
      <c r="I6" s="444">
        <v>20</v>
      </c>
      <c r="J6" s="444">
        <v>8</v>
      </c>
      <c r="K6" s="444" t="s">
        <v>67</v>
      </c>
      <c r="L6" s="444" t="s">
        <v>87</v>
      </c>
      <c r="M6" s="7">
        <f>'Прайс-лист'!N624</f>
        <v>94.15467962743439</v>
      </c>
    </row>
    <row r="7" spans="1:13" ht="3.75" customHeight="1" thickTop="1" thickBot="1">
      <c r="B7" s="18"/>
      <c r="C7" s="9"/>
      <c r="D7" s="10"/>
      <c r="E7" s="13"/>
      <c r="F7" s="13"/>
      <c r="G7" s="444"/>
      <c r="H7" s="444"/>
      <c r="I7" s="444"/>
      <c r="J7" s="444"/>
      <c r="K7" s="444"/>
      <c r="L7" s="444"/>
    </row>
    <row r="8" spans="1:13" ht="18.75" customHeight="1" thickTop="1" thickBot="1">
      <c r="B8" s="16" t="s">
        <v>2191</v>
      </c>
      <c r="C8" s="9" t="s">
        <v>397</v>
      </c>
      <c r="D8" s="10"/>
      <c r="E8" s="28" t="s">
        <v>386</v>
      </c>
      <c r="F8" s="14"/>
      <c r="G8" s="444"/>
      <c r="H8" s="444"/>
      <c r="I8" s="444"/>
      <c r="J8" s="444"/>
      <c r="K8" s="444"/>
      <c r="L8" s="444"/>
      <c r="M8" s="7">
        <f>'Прайс-лист'!N625</f>
        <v>175.45429229466552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2192</v>
      </c>
      <c r="C11" s="9" t="s">
        <v>398</v>
      </c>
      <c r="D11" s="10"/>
      <c r="E11" s="11" t="s">
        <v>385</v>
      </c>
      <c r="F11" s="12"/>
      <c r="G11" s="444">
        <v>250</v>
      </c>
      <c r="H11" s="444">
        <v>57</v>
      </c>
      <c r="I11" s="444">
        <v>20</v>
      </c>
      <c r="J11" s="444">
        <v>8</v>
      </c>
      <c r="K11" s="444" t="s">
        <v>67</v>
      </c>
      <c r="L11" s="444" t="s">
        <v>87</v>
      </c>
      <c r="M11" s="7">
        <f>'Прайс-лист'!N626</f>
        <v>108.39948355630818</v>
      </c>
    </row>
    <row r="12" spans="1:13" ht="3.75" customHeight="1" thickTop="1" thickBot="1">
      <c r="B12" s="18"/>
      <c r="C12" s="9"/>
      <c r="D12" s="10"/>
      <c r="E12" s="13"/>
      <c r="F12" s="13"/>
      <c r="G12" s="444"/>
      <c r="H12" s="444"/>
      <c r="I12" s="444"/>
      <c r="J12" s="444"/>
      <c r="K12" s="444"/>
      <c r="L12" s="444"/>
      <c r="M12" s="7"/>
    </row>
    <row r="13" spans="1:13" ht="18.75" customHeight="1" thickTop="1" thickBot="1">
      <c r="B13" s="16" t="s">
        <v>2193</v>
      </c>
      <c r="C13" s="9" t="s">
        <v>399</v>
      </c>
      <c r="D13" s="10"/>
      <c r="E13" s="28" t="s">
        <v>386</v>
      </c>
      <c r="F13" s="14"/>
      <c r="G13" s="444"/>
      <c r="H13" s="444"/>
      <c r="I13" s="444"/>
      <c r="J13" s="444"/>
      <c r="K13" s="444"/>
      <c r="L13" s="444"/>
      <c r="M13" s="7">
        <f>'Прайс-лист'!N627</f>
        <v>187.61449077053342</v>
      </c>
    </row>
    <row r="14" spans="1:13" ht="7.5" customHeight="1" thickTop="1"/>
    <row r="15" spans="1:13" ht="37.5" customHeight="1">
      <c r="B15" s="500" t="s">
        <v>18</v>
      </c>
      <c r="C15" s="501"/>
      <c r="D15" s="501"/>
      <c r="E15" s="501"/>
      <c r="F15" s="501"/>
      <c r="G15" s="502"/>
    </row>
    <row r="16" spans="1:13" ht="7.5" customHeight="1"/>
    <row r="17" spans="2:13" ht="18.75" customHeight="1">
      <c r="B17" s="494" t="s">
        <v>361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</row>
    <row r="18" spans="2:13" ht="18.75" customHeight="1" thickBot="1">
      <c r="B18" s="493" t="s">
        <v>360</v>
      </c>
      <c r="C18" s="493"/>
      <c r="D18" s="493"/>
      <c r="E18" s="493"/>
      <c r="F18" s="493"/>
      <c r="G18" s="493"/>
    </row>
    <row r="19" spans="2:13" ht="18.75" customHeight="1" thickTop="1" thickBot="1">
      <c r="E19" s="11" t="s">
        <v>385</v>
      </c>
      <c r="F19" s="436" t="s">
        <v>38</v>
      </c>
      <c r="G19" s="437"/>
      <c r="H19" s="437"/>
    </row>
    <row r="20" spans="2:13" ht="18.75" customHeight="1" thickTop="1" thickBot="1">
      <c r="E20" s="28" t="s">
        <v>386</v>
      </c>
      <c r="F20" s="436" t="s">
        <v>40</v>
      </c>
      <c r="G20" s="437"/>
      <c r="H20" s="437"/>
    </row>
    <row r="21" spans="2:13" ht="18.75" customHeight="1" thickTop="1"/>
    <row r="22" spans="2:13" ht="18.75" customHeight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8">
    <mergeCell ref="B15:G15"/>
    <mergeCell ref="B17:M17"/>
    <mergeCell ref="B18:G18"/>
    <mergeCell ref="F19:H19"/>
    <mergeCell ref="F20:H20"/>
    <mergeCell ref="L11:L13"/>
    <mergeCell ref="B2:M2"/>
    <mergeCell ref="G6:G8"/>
    <mergeCell ref="H6:H8"/>
    <mergeCell ref="I6:I8"/>
    <mergeCell ref="J6:J8"/>
    <mergeCell ref="K6:K8"/>
    <mergeCell ref="L6:L8"/>
    <mergeCell ref="G11:G13"/>
    <mergeCell ref="H11:H13"/>
    <mergeCell ref="I11:I13"/>
    <mergeCell ref="J11:J13"/>
    <mergeCell ref="K11:K13"/>
  </mergeCells>
  <hyperlinks>
    <hyperlink ref="A3" location="Т!R33C4" display="ТРИМАЧІ" xr:uid="{00000000-0004-0000-2800-000000000000}"/>
    <hyperlink ref="A4" location="'Прайс-лист'!R625C2" display="ПРАЙС" xr:uid="{00000000-0004-0000-28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5" tint="0.39997558519241921"/>
    <pageSetUpPr fitToPage="1"/>
  </sheetPr>
  <dimension ref="A1:O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97" t="s">
        <v>1912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2194</v>
      </c>
      <c r="C6" s="9" t="s">
        <v>2197</v>
      </c>
      <c r="D6" s="10"/>
      <c r="E6" s="11" t="s">
        <v>385</v>
      </c>
      <c r="F6" s="12"/>
      <c r="G6" s="444">
        <v>57</v>
      </c>
      <c r="H6" s="444">
        <v>20</v>
      </c>
      <c r="I6" s="444" t="s">
        <v>2608</v>
      </c>
      <c r="J6" s="444">
        <v>22</v>
      </c>
      <c r="K6" s="444" t="s">
        <v>1774</v>
      </c>
      <c r="L6" s="9">
        <v>7.2999999999999995E-2</v>
      </c>
      <c r="M6" s="7">
        <f>'Прайс-лист'!N638</f>
        <v>57.168535999999996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2195</v>
      </c>
      <c r="C8" s="9" t="s">
        <v>705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'Прайс-лист'!N639</f>
        <v>270.99870889077056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4" ht="18.75" customHeight="1" thickTop="1" thickBot="1">
      <c r="B10" s="16" t="s">
        <v>2196</v>
      </c>
      <c r="C10" s="9" t="s">
        <v>401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'Прайс-лист'!N640</f>
        <v>241.46679830651988</v>
      </c>
    </row>
    <row r="11" spans="1:14" ht="7.5" customHeight="1" thickTop="1"/>
    <row r="12" spans="1:14" ht="37.5" customHeight="1">
      <c r="B12" s="500" t="s">
        <v>18</v>
      </c>
      <c r="C12" s="501"/>
      <c r="D12" s="501"/>
      <c r="E12" s="501"/>
      <c r="F12" s="501"/>
      <c r="G12" s="502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7" t="s">
        <v>2568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29"/>
    </row>
    <row r="15" spans="1:14" ht="18.75" customHeight="1" thickTop="1" thickBot="1">
      <c r="E15" s="11" t="s">
        <v>385</v>
      </c>
      <c r="F15" s="436" t="s">
        <v>38</v>
      </c>
      <c r="G15" s="437"/>
      <c r="H15" s="437"/>
      <c r="I15" s="227"/>
      <c r="J15" s="227"/>
    </row>
    <row r="16" spans="1:14" ht="18.75" customHeight="1" thickTop="1" thickBot="1">
      <c r="E16" s="27" t="s">
        <v>11</v>
      </c>
      <c r="F16" s="436" t="s">
        <v>39</v>
      </c>
      <c r="G16" s="437"/>
      <c r="H16" s="437"/>
      <c r="I16" s="227"/>
      <c r="J16" s="227"/>
    </row>
    <row r="17" spans="5:10" ht="18.75" customHeight="1" thickTop="1" thickBot="1">
      <c r="E17" s="28" t="s">
        <v>386</v>
      </c>
      <c r="F17" s="436" t="s">
        <v>40</v>
      </c>
      <c r="G17" s="437"/>
      <c r="H17" s="437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J6:J10"/>
    <mergeCell ref="I6:I10"/>
  </mergeCells>
  <hyperlinks>
    <hyperlink ref="A3" location="Т!R36C2" display="ТРИМАЧІ" xr:uid="{00000000-0004-0000-2900-000000000000}"/>
    <hyperlink ref="A4" location="'Прайс-лист'!R639C2" display="ПРАЙС" xr:uid="{00000000-0004-0000-2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5" tint="0.39997558519241921"/>
    <pageSetUpPr fitToPage="1"/>
  </sheetPr>
  <dimension ref="A1:P43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71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1913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3643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2199</v>
      </c>
      <c r="C6" s="9" t="s">
        <v>2198</v>
      </c>
      <c r="D6" s="10"/>
      <c r="E6" s="11" t="s">
        <v>385</v>
      </c>
      <c r="F6" s="12"/>
      <c r="G6" s="444">
        <v>57</v>
      </c>
      <c r="H6" s="444">
        <v>20</v>
      </c>
      <c r="I6" s="444" t="s">
        <v>2610</v>
      </c>
      <c r="J6" s="444">
        <v>20</v>
      </c>
      <c r="K6" s="444">
        <v>30</v>
      </c>
      <c r="L6" s="444" t="s">
        <v>1774</v>
      </c>
      <c r="M6" s="9">
        <v>5.0999999999999997E-2</v>
      </c>
      <c r="N6" s="7">
        <f>'Прайс-лист'!N651</f>
        <v>48.9609212570343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175"/>
    </row>
    <row r="8" spans="1:14" ht="18.75" customHeight="1" thickTop="1" thickBot="1">
      <c r="B8" s="16" t="s">
        <v>2200</v>
      </c>
      <c r="C8" s="9" t="s">
        <v>706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9" t="s">
        <v>87</v>
      </c>
      <c r="N8" s="7">
        <f>'Прайс-лист'!N652</f>
        <v>263.35515556308218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9"/>
    </row>
    <row r="10" spans="1:14" ht="18.75" customHeight="1" thickTop="1" thickBot="1">
      <c r="B10" s="16" t="s">
        <v>2201</v>
      </c>
      <c r="C10" s="9" t="s">
        <v>403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9" t="s">
        <v>87</v>
      </c>
      <c r="N10" s="7">
        <f>'Прайс-лист'!N653</f>
        <v>224.09508619813715</v>
      </c>
    </row>
    <row r="11" spans="1:14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7.5" customHeight="1" thickBot="1"/>
    <row r="13" spans="1:14" ht="18.75" customHeight="1" thickTop="1" thickBot="1">
      <c r="B13" s="8" t="s">
        <v>2202</v>
      </c>
      <c r="C13" s="9" t="s">
        <v>2205</v>
      </c>
      <c r="D13" s="10"/>
      <c r="E13" s="11" t="s">
        <v>385</v>
      </c>
      <c r="F13" s="12"/>
      <c r="G13" s="444">
        <v>80</v>
      </c>
      <c r="H13" s="444">
        <v>20</v>
      </c>
      <c r="I13" s="444" t="s">
        <v>2610</v>
      </c>
      <c r="J13" s="444">
        <v>20</v>
      </c>
      <c r="K13" s="444">
        <v>50</v>
      </c>
      <c r="L13" s="444" t="s">
        <v>1774</v>
      </c>
      <c r="M13" s="9">
        <v>7.6999999999999999E-2</v>
      </c>
      <c r="N13" s="7">
        <f>'Прайс-лист'!N654</f>
        <v>54.943036963845522</v>
      </c>
    </row>
    <row r="14" spans="1:14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444"/>
      <c r="L14" s="444"/>
      <c r="M14" s="175"/>
    </row>
    <row r="15" spans="1:14" ht="18.75" customHeight="1" thickTop="1" thickBot="1">
      <c r="B15" s="16" t="s">
        <v>2203</v>
      </c>
      <c r="C15" s="9" t="s">
        <v>707</v>
      </c>
      <c r="D15" s="10"/>
      <c r="E15" s="27" t="s">
        <v>11</v>
      </c>
      <c r="F15" s="14"/>
      <c r="G15" s="444"/>
      <c r="H15" s="444"/>
      <c r="I15" s="444"/>
      <c r="J15" s="444"/>
      <c r="K15" s="444"/>
      <c r="L15" s="444"/>
      <c r="M15" s="9" t="s">
        <v>87</v>
      </c>
      <c r="N15" s="7">
        <f>'Прайс-лист'!N655</f>
        <v>264.05002404741742</v>
      </c>
    </row>
    <row r="16" spans="1:14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444"/>
      <c r="M16" s="9"/>
    </row>
    <row r="17" spans="2:14" ht="18.75" customHeight="1" thickTop="1" thickBot="1">
      <c r="B17" s="16" t="s">
        <v>2204</v>
      </c>
      <c r="C17" s="9" t="s">
        <v>405</v>
      </c>
      <c r="D17" s="10"/>
      <c r="E17" s="28" t="s">
        <v>386</v>
      </c>
      <c r="F17" s="12"/>
      <c r="G17" s="444"/>
      <c r="H17" s="444"/>
      <c r="I17" s="444"/>
      <c r="J17" s="444"/>
      <c r="K17" s="444"/>
      <c r="L17" s="444"/>
      <c r="M17" s="9" t="s">
        <v>87</v>
      </c>
      <c r="N17" s="7">
        <f>'Прайс-лист'!N656</f>
        <v>227.56942861981372</v>
      </c>
    </row>
    <row r="18" spans="2:14" ht="7.5" customHeight="1" thickTop="1"/>
    <row r="19" spans="2:14" ht="37.5" customHeight="1">
      <c r="B19" s="500" t="s">
        <v>18</v>
      </c>
      <c r="C19" s="501"/>
      <c r="D19" s="501"/>
      <c r="E19" s="501"/>
      <c r="F19" s="501"/>
      <c r="G19" s="502"/>
    </row>
    <row r="20" spans="2:14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2:14" ht="18.75" customHeight="1">
      <c r="B21" s="437" t="s">
        <v>3657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</row>
    <row r="22" spans="2:14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</row>
    <row r="23" spans="2:14" ht="18.75" customHeight="1" thickTop="1" thickBot="1">
      <c r="E23" s="11" t="s">
        <v>385</v>
      </c>
      <c r="F23" s="436" t="s">
        <v>38</v>
      </c>
      <c r="G23" s="437"/>
      <c r="H23" s="437"/>
      <c r="I23" s="227"/>
    </row>
    <row r="24" spans="2:14" ht="18.75" customHeight="1" thickTop="1" thickBot="1">
      <c r="E24" s="27" t="s">
        <v>11</v>
      </c>
      <c r="F24" s="436" t="s">
        <v>39</v>
      </c>
      <c r="G24" s="437"/>
      <c r="H24" s="437"/>
      <c r="I24" s="227"/>
    </row>
    <row r="25" spans="2:14" ht="18.75" customHeight="1" thickTop="1" thickBot="1">
      <c r="E25" s="28" t="s">
        <v>386</v>
      </c>
      <c r="F25" s="436" t="s">
        <v>40</v>
      </c>
      <c r="G25" s="437"/>
      <c r="H25" s="437"/>
      <c r="I25" s="227"/>
    </row>
    <row r="26" spans="2:14" ht="7.5" customHeight="1" thickTop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9">
    <mergeCell ref="B21:N21"/>
    <mergeCell ref="B22:N22"/>
    <mergeCell ref="F23:H23"/>
    <mergeCell ref="F24:H24"/>
    <mergeCell ref="F25:H25"/>
    <mergeCell ref="B19:G19"/>
    <mergeCell ref="G13:G17"/>
    <mergeCell ref="H13:H17"/>
    <mergeCell ref="J13:J17"/>
    <mergeCell ref="L13:L17"/>
    <mergeCell ref="K13:K17"/>
    <mergeCell ref="I13:I17"/>
    <mergeCell ref="B2:N2"/>
    <mergeCell ref="G6:G10"/>
    <mergeCell ref="H6:H10"/>
    <mergeCell ref="J6:J10"/>
    <mergeCell ref="L6:L10"/>
    <mergeCell ref="K6:K10"/>
    <mergeCell ref="I6:I10"/>
  </mergeCells>
  <hyperlinks>
    <hyperlink ref="A3" location="Т!R36C3" display="ТРИМАЧІ" xr:uid="{00000000-0004-0000-2A00-000000000000}"/>
    <hyperlink ref="A4" location="'Прайс-лист'!R653C2" display="ПРАЙС" xr:uid="{00000000-0004-0000-2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5" tint="0.39997558519241921"/>
    <pageSetUpPr fitToPage="1"/>
  </sheetPr>
  <dimension ref="A1:M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63" t="s">
        <v>1914</v>
      </c>
      <c r="C2" s="464"/>
      <c r="D2" s="464"/>
      <c r="E2" s="464"/>
      <c r="F2" s="464"/>
      <c r="G2" s="464"/>
      <c r="H2" s="464"/>
      <c r="I2" s="464"/>
      <c r="J2" s="464"/>
      <c r="K2" s="465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2206</v>
      </c>
      <c r="C6" s="9" t="s">
        <v>2207</v>
      </c>
      <c r="D6" s="10"/>
      <c r="E6" s="241" t="s">
        <v>409</v>
      </c>
      <c r="F6" s="12"/>
      <c r="G6" s="9">
        <v>20</v>
      </c>
      <c r="H6" s="9" t="s">
        <v>2609</v>
      </c>
      <c r="I6" s="9">
        <v>28</v>
      </c>
      <c r="J6" s="9" t="s">
        <v>87</v>
      </c>
      <c r="K6" s="7">
        <f>'Прайс-лист'!N667</f>
        <v>59.086056959999993</v>
      </c>
    </row>
    <row r="7" spans="1:12" ht="7.5" customHeight="1" thickTop="1"/>
    <row r="8" spans="1:12" ht="37.5" customHeight="1">
      <c r="B8" s="466" t="s">
        <v>18</v>
      </c>
      <c r="C8" s="467"/>
      <c r="D8" s="467"/>
      <c r="E8" s="467"/>
      <c r="F8" s="467"/>
      <c r="G8" s="468"/>
    </row>
    <row r="9" spans="1:12" ht="7.5" customHeight="1">
      <c r="B9" s="174"/>
      <c r="C9" s="174"/>
      <c r="D9" s="174"/>
      <c r="E9" s="174"/>
      <c r="F9" s="174"/>
      <c r="G9" s="174"/>
    </row>
    <row r="10" spans="1:12" ht="18.75" customHeight="1" thickBot="1">
      <c r="B10" s="437" t="s">
        <v>1205</v>
      </c>
      <c r="C10" s="437"/>
      <c r="D10" s="437"/>
      <c r="E10" s="437"/>
      <c r="F10" s="437"/>
      <c r="G10" s="437"/>
      <c r="H10" s="437"/>
      <c r="I10" s="437"/>
      <c r="J10" s="437"/>
      <c r="K10" s="437"/>
      <c r="L10" s="29"/>
    </row>
    <row r="11" spans="1:12" ht="18.75" customHeight="1" thickTop="1" thickBot="1">
      <c r="E11" s="241" t="s">
        <v>409</v>
      </c>
      <c r="F11" s="436" t="s">
        <v>2580</v>
      </c>
      <c r="G11" s="437"/>
      <c r="H11" s="437"/>
      <c r="I11" s="227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F11:H11"/>
    <mergeCell ref="B2:K2"/>
    <mergeCell ref="B8:G8"/>
    <mergeCell ref="B10:K10"/>
  </mergeCells>
  <hyperlinks>
    <hyperlink ref="A3" location="Т!R36C4" display="ТРИМАЧІ" xr:uid="{00000000-0004-0000-2B00-000000000000}"/>
    <hyperlink ref="A4" location="'Прайс-лист'!R667C2" display="ПРАЙС" xr:uid="{00000000-0004-0000-2B00-000001000000}"/>
  </hyperlinks>
  <pageMargins left="0.7" right="0.7" top="0.75" bottom="0.75" header="0.3" footer="0.3"/>
  <pageSetup paperSize="9" scale="63" orientation="landscape" horizontalDpi="4294967293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5" tint="0.39997558519241921"/>
    <pageSetUpPr fitToPage="1"/>
  </sheetPr>
  <dimension ref="A1:M38"/>
  <sheetViews>
    <sheetView zoomScaleNormal="100" workbookViewId="0">
      <selection activeCell="A2" sqref="A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3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7" t="s">
        <v>1915</v>
      </c>
      <c r="C2" s="498"/>
      <c r="D2" s="498"/>
      <c r="E2" s="498"/>
      <c r="F2" s="498"/>
      <c r="G2" s="498"/>
      <c r="H2" s="498"/>
      <c r="I2" s="498"/>
      <c r="J2" s="498"/>
      <c r="K2" s="499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4131</v>
      </c>
      <c r="C6" s="9" t="s">
        <v>4133</v>
      </c>
      <c r="D6" s="10"/>
      <c r="E6" s="241" t="s">
        <v>409</v>
      </c>
      <c r="F6" s="12"/>
      <c r="G6" s="9">
        <v>24</v>
      </c>
      <c r="H6" s="9" t="s">
        <v>2609</v>
      </c>
      <c r="I6" s="9">
        <v>16</v>
      </c>
      <c r="J6" s="9">
        <v>0.05</v>
      </c>
      <c r="K6" s="7">
        <f>'Прайс-лист'!N676</f>
        <v>18.364170999999999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4132</v>
      </c>
      <c r="C9" s="9" t="s">
        <v>4134</v>
      </c>
      <c r="D9" s="10"/>
      <c r="E9" s="241" t="s">
        <v>409</v>
      </c>
      <c r="F9" s="12"/>
      <c r="G9" s="9">
        <v>24</v>
      </c>
      <c r="H9" s="9" t="s">
        <v>2610</v>
      </c>
      <c r="I9" s="9">
        <v>16</v>
      </c>
      <c r="J9" s="9">
        <v>0.08</v>
      </c>
      <c r="K9" s="7">
        <f>'Прайс-лист'!N677</f>
        <v>18.364170999999999</v>
      </c>
    </row>
    <row r="10" spans="1:11" ht="7.5" customHeight="1" thickTop="1">
      <c r="B10" s="19"/>
      <c r="C10" s="20"/>
      <c r="D10" s="6"/>
      <c r="E10" s="22"/>
      <c r="F10" s="6"/>
      <c r="G10" s="20"/>
      <c r="H10" s="20"/>
      <c r="I10" s="20"/>
      <c r="J10" s="20"/>
      <c r="K10" s="6"/>
    </row>
    <row r="11" spans="1:11" ht="7.5" customHeight="1" thickBot="1">
      <c r="B11" s="25"/>
      <c r="C11" s="9"/>
      <c r="E11" s="14"/>
      <c r="G11" s="9"/>
      <c r="H11" s="9"/>
      <c r="I11" s="9"/>
      <c r="J11" s="9"/>
    </row>
    <row r="12" spans="1:11" ht="18.75" customHeight="1" thickTop="1" thickBot="1">
      <c r="B12" s="8" t="s">
        <v>2208</v>
      </c>
      <c r="C12" s="9" t="s">
        <v>4136</v>
      </c>
      <c r="D12" s="10"/>
      <c r="E12" s="241" t="s">
        <v>409</v>
      </c>
      <c r="F12" s="12"/>
      <c r="G12" s="9">
        <v>24</v>
      </c>
      <c r="H12" s="9" t="s">
        <v>2609</v>
      </c>
      <c r="I12" s="9">
        <v>30</v>
      </c>
      <c r="J12" s="9">
        <v>0.06</v>
      </c>
      <c r="K12" s="7">
        <f>'Прайс-лист'!N678</f>
        <v>20.587578999999998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2209</v>
      </c>
      <c r="C15" s="9" t="s">
        <v>4135</v>
      </c>
      <c r="D15" s="10"/>
      <c r="E15" s="241" t="s">
        <v>409</v>
      </c>
      <c r="F15" s="12"/>
      <c r="G15" s="9">
        <v>24</v>
      </c>
      <c r="H15" s="9" t="s">
        <v>2610</v>
      </c>
      <c r="I15" s="9">
        <v>30</v>
      </c>
      <c r="J15" s="9">
        <v>0.08</v>
      </c>
      <c r="K15" s="7">
        <f>'Прайс-лист'!N679</f>
        <v>20.587578999999998</v>
      </c>
    </row>
    <row r="16" spans="1:11" ht="7.5" customHeight="1" thickTop="1"/>
    <row r="17" spans="2:11" ht="37.5" customHeight="1">
      <c r="B17" s="500" t="s">
        <v>18</v>
      </c>
      <c r="C17" s="501"/>
      <c r="D17" s="501"/>
      <c r="E17" s="501"/>
      <c r="F17" s="501"/>
      <c r="G17" s="502"/>
    </row>
    <row r="18" spans="2:11" ht="7.5" customHeight="1"/>
    <row r="19" spans="2:11" ht="18.75" customHeight="1">
      <c r="B19" s="494" t="s">
        <v>361</v>
      </c>
      <c r="C19" s="494"/>
      <c r="D19" s="494"/>
      <c r="E19" s="494"/>
      <c r="F19" s="494"/>
      <c r="G19" s="494"/>
      <c r="H19" s="494"/>
      <c r="I19" s="494"/>
      <c r="J19" s="494"/>
      <c r="K19" s="494"/>
    </row>
    <row r="20" spans="2:11" ht="18.75" customHeight="1" thickBot="1">
      <c r="B20" s="493" t="s">
        <v>360</v>
      </c>
      <c r="C20" s="493"/>
      <c r="D20" s="493"/>
      <c r="E20" s="493"/>
      <c r="F20" s="493"/>
      <c r="G20" s="493"/>
    </row>
    <row r="21" spans="2:11" ht="18.75" customHeight="1" thickTop="1" thickBot="1">
      <c r="E21" s="241" t="s">
        <v>409</v>
      </c>
      <c r="F21" s="436" t="s">
        <v>2580</v>
      </c>
      <c r="G21" s="437"/>
      <c r="H21" s="437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2" display="ТРИМАЧІ" xr:uid="{00000000-0004-0000-2C00-000000000000}"/>
    <hyperlink ref="A4" location="'Прайс-лист'!R678C2" display="ПРАЙС" xr:uid="{00000000-0004-0000-2C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5" tint="0.39997558519241921"/>
    <pageSetUpPr fitToPage="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7" t="s">
        <v>1916</v>
      </c>
      <c r="C2" s="498"/>
      <c r="D2" s="498"/>
      <c r="E2" s="498"/>
      <c r="F2" s="498"/>
      <c r="G2" s="498"/>
      <c r="H2" s="498"/>
      <c r="I2" s="498"/>
      <c r="J2" s="498"/>
      <c r="K2" s="499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2210</v>
      </c>
      <c r="C6" s="9" t="s">
        <v>410</v>
      </c>
      <c r="D6" s="10"/>
      <c r="E6" s="241" t="s">
        <v>409</v>
      </c>
      <c r="F6" s="12"/>
      <c r="G6" s="9">
        <v>25</v>
      </c>
      <c r="H6" s="9" t="s">
        <v>2611</v>
      </c>
      <c r="I6" s="9">
        <v>20</v>
      </c>
      <c r="J6" s="9">
        <v>6.0000000000000001E-3</v>
      </c>
      <c r="K6" s="7">
        <f>'Прайс-лист'!N690</f>
        <v>20.280175999999997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2211</v>
      </c>
      <c r="C9" s="9" t="s">
        <v>411</v>
      </c>
      <c r="D9" s="10"/>
      <c r="E9" s="241" t="s">
        <v>409</v>
      </c>
      <c r="F9" s="12"/>
      <c r="G9" s="9">
        <v>25</v>
      </c>
      <c r="H9" s="9" t="s">
        <v>2608</v>
      </c>
      <c r="I9" s="9">
        <v>20</v>
      </c>
      <c r="J9" s="9">
        <v>6.0000000000000001E-3</v>
      </c>
      <c r="K9" s="7">
        <f>'Прайс-лист'!N691</f>
        <v>20.280175999999997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2212</v>
      </c>
      <c r="C12" s="9" t="s">
        <v>412</v>
      </c>
      <c r="D12" s="10"/>
      <c r="E12" s="241" t="s">
        <v>409</v>
      </c>
      <c r="F12" s="12"/>
      <c r="G12" s="9">
        <v>25</v>
      </c>
      <c r="H12" s="9" t="s">
        <v>2611</v>
      </c>
      <c r="I12" s="9">
        <v>40</v>
      </c>
      <c r="J12" s="9" t="s">
        <v>87</v>
      </c>
      <c r="K12" s="7">
        <f>'Прайс-лист'!N692</f>
        <v>21.425568000000002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2213</v>
      </c>
      <c r="C15" s="9" t="s">
        <v>413</v>
      </c>
      <c r="D15" s="10"/>
      <c r="E15" s="241" t="s">
        <v>409</v>
      </c>
      <c r="F15" s="12"/>
      <c r="G15" s="9">
        <v>25</v>
      </c>
      <c r="H15" s="9" t="s">
        <v>2608</v>
      </c>
      <c r="I15" s="9">
        <v>40</v>
      </c>
      <c r="J15" s="9" t="s">
        <v>87</v>
      </c>
      <c r="K15" s="7">
        <f>'Прайс-лист'!N693</f>
        <v>21.425568000000002</v>
      </c>
    </row>
    <row r="16" spans="1:11" ht="7.5" customHeight="1" thickTop="1"/>
    <row r="17" spans="2:11" ht="37.5" customHeight="1">
      <c r="B17" s="500" t="s">
        <v>18</v>
      </c>
      <c r="C17" s="501"/>
      <c r="D17" s="501"/>
      <c r="E17" s="501"/>
      <c r="F17" s="501"/>
      <c r="G17" s="502"/>
    </row>
    <row r="18" spans="2:11" ht="7.5" customHeight="1"/>
    <row r="19" spans="2:11" ht="18.75" customHeight="1">
      <c r="B19" s="494" t="s">
        <v>361</v>
      </c>
      <c r="C19" s="494"/>
      <c r="D19" s="494"/>
      <c r="E19" s="494"/>
      <c r="F19" s="494"/>
      <c r="G19" s="494"/>
      <c r="H19" s="494"/>
      <c r="I19" s="494"/>
      <c r="J19" s="494"/>
      <c r="K19" s="494"/>
    </row>
    <row r="20" spans="2:11" ht="18.75" customHeight="1" thickBot="1">
      <c r="B20" s="493" t="s">
        <v>3498</v>
      </c>
      <c r="C20" s="493"/>
      <c r="D20" s="493"/>
      <c r="E20" s="493"/>
      <c r="F20" s="493"/>
      <c r="G20" s="493"/>
    </row>
    <row r="21" spans="2:11" ht="18.75" customHeight="1" thickTop="1" thickBot="1">
      <c r="E21" s="241" t="s">
        <v>409</v>
      </c>
      <c r="F21" s="436" t="s">
        <v>2580</v>
      </c>
      <c r="G21" s="437"/>
      <c r="H21" s="437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3" display="ТРИМАЧІ" xr:uid="{00000000-0004-0000-2D00-000000000000}"/>
    <hyperlink ref="A4" location="'Прайс-лист'!R691C2" display="ПРАЙС" xr:uid="{00000000-0004-0000-2D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5" tint="0.39997558519241921"/>
    <pageSetUpPr fitToPage="1"/>
  </sheetPr>
  <dimension ref="A1:N4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97" t="s">
        <v>1917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2214</v>
      </c>
      <c r="C6" s="9" t="s">
        <v>2220</v>
      </c>
      <c r="D6" s="10"/>
      <c r="E6" s="11" t="s">
        <v>385</v>
      </c>
      <c r="F6" s="12"/>
      <c r="G6" s="444">
        <v>70</v>
      </c>
      <c r="H6" s="444">
        <v>57</v>
      </c>
      <c r="I6" s="444" t="s">
        <v>2612</v>
      </c>
      <c r="J6" s="444">
        <v>70</v>
      </c>
      <c r="K6" s="9">
        <v>0.152</v>
      </c>
      <c r="L6" s="7">
        <f>'Прайс-лист'!N704</f>
        <v>89.238485100762048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2215</v>
      </c>
      <c r="C8" s="9" t="s">
        <v>415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'Прайс-лист'!N705</f>
        <v>375.22898154106684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2216</v>
      </c>
      <c r="C10" s="9" t="s">
        <v>416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'Прайс-лист'!N706</f>
        <v>323.11384521591867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2217</v>
      </c>
      <c r="C13" s="9" t="s">
        <v>2221</v>
      </c>
      <c r="D13" s="10"/>
      <c r="E13" s="11" t="s">
        <v>385</v>
      </c>
      <c r="F13" s="12"/>
      <c r="G13" s="444">
        <v>70</v>
      </c>
      <c r="H13" s="444">
        <v>57</v>
      </c>
      <c r="I13" s="444" t="s">
        <v>2612</v>
      </c>
      <c r="J13" s="444">
        <v>120</v>
      </c>
      <c r="K13" s="9">
        <v>0.16600000000000001</v>
      </c>
      <c r="L13" s="7">
        <f>'Прайс-лист'!N707</f>
        <v>92.330649856054194</v>
      </c>
    </row>
    <row r="14" spans="1:12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9"/>
      <c r="L14" s="7"/>
    </row>
    <row r="15" spans="1:12" ht="18.75" customHeight="1" thickTop="1" thickBot="1">
      <c r="B15" s="16" t="s">
        <v>2218</v>
      </c>
      <c r="C15" s="9" t="s">
        <v>418</v>
      </c>
      <c r="D15" s="10"/>
      <c r="E15" s="27" t="s">
        <v>11</v>
      </c>
      <c r="F15" s="14"/>
      <c r="G15" s="444"/>
      <c r="H15" s="444"/>
      <c r="I15" s="444"/>
      <c r="J15" s="444"/>
      <c r="K15" s="9" t="s">
        <v>87</v>
      </c>
      <c r="L15" s="7">
        <f>'Прайс-лист'!N708</f>
        <v>425.60694665537676</v>
      </c>
    </row>
    <row r="16" spans="1:12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9"/>
      <c r="L16" s="7"/>
    </row>
    <row r="17" spans="2:12" ht="18.75" customHeight="1" thickTop="1" thickBot="1">
      <c r="B17" s="16" t="s">
        <v>2219</v>
      </c>
      <c r="C17" s="9" t="s">
        <v>419</v>
      </c>
      <c r="D17" s="10"/>
      <c r="E17" s="28" t="s">
        <v>386</v>
      </c>
      <c r="F17" s="12"/>
      <c r="G17" s="444"/>
      <c r="H17" s="444"/>
      <c r="I17" s="444"/>
      <c r="J17" s="444"/>
      <c r="K17" s="9" t="s">
        <v>87</v>
      </c>
      <c r="L17" s="7">
        <f>'Прайс-лист'!N709</f>
        <v>331.79970127011006</v>
      </c>
    </row>
    <row r="18" spans="2:12" ht="7.5" customHeight="1" thickTop="1"/>
    <row r="19" spans="2:12" ht="37.5" customHeight="1">
      <c r="B19" s="500" t="s">
        <v>18</v>
      </c>
      <c r="C19" s="501"/>
      <c r="D19" s="501"/>
      <c r="E19" s="501"/>
      <c r="F19" s="501"/>
      <c r="G19" s="502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7" t="s">
        <v>36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</row>
    <row r="22" spans="2:12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</row>
    <row r="23" spans="2:12" ht="18.75" customHeight="1" thickTop="1" thickBot="1">
      <c r="E23" s="11" t="s">
        <v>385</v>
      </c>
      <c r="F23" s="436" t="s">
        <v>38</v>
      </c>
      <c r="G23" s="437"/>
      <c r="H23" s="437"/>
    </row>
    <row r="24" spans="2:12" ht="18.75" customHeight="1" thickTop="1" thickBot="1">
      <c r="E24" s="27" t="s">
        <v>11</v>
      </c>
      <c r="F24" s="436" t="s">
        <v>39</v>
      </c>
      <c r="G24" s="437"/>
      <c r="H24" s="437"/>
    </row>
    <row r="25" spans="2:12" ht="18.75" customHeight="1" thickTop="1" thickBot="1">
      <c r="E25" s="28" t="s">
        <v>386</v>
      </c>
      <c r="F25" s="436" t="s">
        <v>40</v>
      </c>
      <c r="G25" s="437"/>
      <c r="H25" s="437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1:L21"/>
    <mergeCell ref="B22:L22"/>
    <mergeCell ref="F23:H23"/>
    <mergeCell ref="F24:H24"/>
    <mergeCell ref="F25:H25"/>
    <mergeCell ref="B19:G19"/>
    <mergeCell ref="B2:L2"/>
    <mergeCell ref="G6:G10"/>
    <mergeCell ref="H6:H10"/>
    <mergeCell ref="I6:I10"/>
    <mergeCell ref="J6:J10"/>
    <mergeCell ref="G13:G17"/>
    <mergeCell ref="H13:H17"/>
    <mergeCell ref="I13:I17"/>
    <mergeCell ref="J13:J17"/>
  </mergeCells>
  <hyperlinks>
    <hyperlink ref="A3" location="Т!R39C4" display="ТРИМАЧІ" xr:uid="{00000000-0004-0000-2E00-000000000000}"/>
    <hyperlink ref="A4" location="'Прайс-лист'!R706C2" display="ПРАЙС" xr:uid="{00000000-0004-0000-2E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3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9" t="s">
        <v>1918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2222</v>
      </c>
      <c r="C6" s="9" t="s">
        <v>2228</v>
      </c>
      <c r="D6" s="10"/>
      <c r="E6" s="11" t="s">
        <v>385</v>
      </c>
      <c r="F6" s="12"/>
      <c r="G6" s="444">
        <v>70</v>
      </c>
      <c r="H6" s="444">
        <v>57</v>
      </c>
      <c r="I6" s="444" t="s">
        <v>2612</v>
      </c>
      <c r="J6" s="444">
        <v>85</v>
      </c>
      <c r="K6" s="444" t="s">
        <v>1774</v>
      </c>
      <c r="L6" s="9">
        <v>0.182</v>
      </c>
      <c r="M6" s="7">
        <f>'Прайс-лист'!N720</f>
        <v>94.15467962743439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3" ht="18.75" customHeight="1" thickTop="1" thickBot="1">
      <c r="B8" s="16" t="s">
        <v>2223</v>
      </c>
      <c r="C8" s="9" t="s">
        <v>2229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'Прайс-лист'!N721</f>
        <v>383.91483759525823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2224</v>
      </c>
      <c r="C10" s="9" t="s">
        <v>2230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'Прайс-лист'!N722</f>
        <v>331.79970127011006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2225</v>
      </c>
      <c r="C13" s="9" t="s">
        <v>2231</v>
      </c>
      <c r="D13" s="10"/>
      <c r="E13" s="11" t="s">
        <v>385</v>
      </c>
      <c r="F13" s="12"/>
      <c r="G13" s="444">
        <v>70</v>
      </c>
      <c r="H13" s="444">
        <v>57</v>
      </c>
      <c r="I13" s="444" t="s">
        <v>2612</v>
      </c>
      <c r="J13" s="444">
        <v>135</v>
      </c>
      <c r="K13" s="444" t="s">
        <v>1774</v>
      </c>
      <c r="L13" s="9">
        <v>0.19400000000000001</v>
      </c>
      <c r="M13" s="7">
        <f>'Прайс-лист'!N723</f>
        <v>101.10336447078744</v>
      </c>
    </row>
    <row r="14" spans="1:13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444"/>
      <c r="L14" s="175"/>
      <c r="M14" s="7"/>
    </row>
    <row r="15" spans="1:13" ht="18.75" customHeight="1" thickTop="1" thickBot="1">
      <c r="B15" s="16" t="s">
        <v>2226</v>
      </c>
      <c r="C15" s="9" t="s">
        <v>2232</v>
      </c>
      <c r="D15" s="10"/>
      <c r="E15" s="27" t="s">
        <v>11</v>
      </c>
      <c r="F15" s="14"/>
      <c r="G15" s="444"/>
      <c r="H15" s="444"/>
      <c r="I15" s="444"/>
      <c r="J15" s="444"/>
      <c r="K15" s="444"/>
      <c r="L15" s="9" t="s">
        <v>87</v>
      </c>
      <c r="M15" s="7">
        <f>'Прайс-лист'!N724</f>
        <v>413.44674817950886</v>
      </c>
    </row>
    <row r="16" spans="1:13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9"/>
      <c r="M16" s="7"/>
    </row>
    <row r="17" spans="2:13" ht="18.75" customHeight="1" thickTop="1" thickBot="1">
      <c r="B17" s="16" t="s">
        <v>2227</v>
      </c>
      <c r="C17" s="9" t="s">
        <v>2233</v>
      </c>
      <c r="D17" s="10"/>
      <c r="E17" s="28" t="s">
        <v>386</v>
      </c>
      <c r="F17" s="12"/>
      <c r="G17" s="444"/>
      <c r="H17" s="444"/>
      <c r="I17" s="444"/>
      <c r="J17" s="444"/>
      <c r="K17" s="444"/>
      <c r="L17" s="9" t="s">
        <v>87</v>
      </c>
      <c r="M17" s="7">
        <f>'Прайс-лист'!N725</f>
        <v>345.69707095681628</v>
      </c>
    </row>
    <row r="18" spans="2:13" ht="7.5" customHeight="1" thickTop="1"/>
    <row r="19" spans="2:13" ht="37.5" customHeight="1">
      <c r="B19" s="472" t="s">
        <v>18</v>
      </c>
      <c r="C19" s="473"/>
      <c r="D19" s="473"/>
      <c r="E19" s="473"/>
      <c r="F19" s="473"/>
      <c r="G19" s="474"/>
    </row>
    <row r="20" spans="2:13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2:13" ht="18.75" customHeight="1">
      <c r="B21" s="437" t="s">
        <v>36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</row>
    <row r="22" spans="2:13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2:13" ht="18.75" customHeight="1" thickTop="1" thickBot="1">
      <c r="E23" s="11" t="s">
        <v>385</v>
      </c>
      <c r="F23" s="436" t="s">
        <v>38</v>
      </c>
      <c r="G23" s="437"/>
      <c r="H23" s="437"/>
    </row>
    <row r="24" spans="2:13" ht="18.75" customHeight="1" thickTop="1" thickBot="1">
      <c r="E24" s="27" t="s">
        <v>11</v>
      </c>
      <c r="F24" s="436" t="s">
        <v>39</v>
      </c>
      <c r="G24" s="437"/>
      <c r="H24" s="437"/>
    </row>
    <row r="25" spans="2:13" ht="18.75" customHeight="1" thickTop="1" thickBot="1">
      <c r="E25" s="28" t="s">
        <v>386</v>
      </c>
      <c r="F25" s="436" t="s">
        <v>40</v>
      </c>
      <c r="G25" s="437"/>
      <c r="H25" s="437"/>
    </row>
    <row r="26" spans="2:13" ht="7.5" customHeight="1" thickTop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7">
    <mergeCell ref="B21:M21"/>
    <mergeCell ref="B22:M22"/>
    <mergeCell ref="F23:H23"/>
    <mergeCell ref="F24:H24"/>
    <mergeCell ref="F25:H25"/>
    <mergeCell ref="B19:G19"/>
    <mergeCell ref="B2:M2"/>
    <mergeCell ref="G6:G10"/>
    <mergeCell ref="H6:H10"/>
    <mergeCell ref="I6:I10"/>
    <mergeCell ref="J6:J10"/>
    <mergeCell ref="G13:G17"/>
    <mergeCell ref="H13:H17"/>
    <mergeCell ref="I13:I17"/>
    <mergeCell ref="J13:J17"/>
    <mergeCell ref="K6:K10"/>
    <mergeCell ref="K13:K17"/>
  </mergeCells>
  <hyperlinks>
    <hyperlink ref="A3" location="Т!R42C2" display="ТРИМАЧІ" xr:uid="{00000000-0004-0000-2F00-000000000000}"/>
    <hyperlink ref="A4" location="'Прайс-лист'!R722C2" display="ПРАЙС" xr:uid="{00000000-0004-0000-2F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7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9" t="s">
        <v>1919</v>
      </c>
      <c r="C2" s="470"/>
      <c r="D2" s="470"/>
      <c r="E2" s="470"/>
      <c r="F2" s="470"/>
      <c r="G2" s="470"/>
      <c r="H2" s="470"/>
      <c r="I2" s="470"/>
      <c r="J2" s="470"/>
      <c r="K2" s="470"/>
      <c r="L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2234</v>
      </c>
      <c r="C6" s="9" t="s">
        <v>2236</v>
      </c>
      <c r="D6" s="10"/>
      <c r="E6" s="27" t="s">
        <v>11</v>
      </c>
      <c r="F6" s="12"/>
      <c r="G6" s="444">
        <v>70</v>
      </c>
      <c r="H6" s="444">
        <v>57</v>
      </c>
      <c r="I6" s="444" t="s">
        <v>2612</v>
      </c>
      <c r="J6" s="444">
        <v>15</v>
      </c>
      <c r="K6" s="9" t="s">
        <v>87</v>
      </c>
      <c r="L6" s="7">
        <f>'Прайс-лист'!N736</f>
        <v>389.12635122777311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2235</v>
      </c>
      <c r="C8" s="9" t="s">
        <v>2237</v>
      </c>
      <c r="D8" s="10"/>
      <c r="E8" s="228" t="s">
        <v>207</v>
      </c>
      <c r="F8" s="14"/>
      <c r="G8" s="444"/>
      <c r="H8" s="444"/>
      <c r="I8" s="444"/>
      <c r="J8" s="444"/>
      <c r="K8" s="9">
        <v>0.14399999999999999</v>
      </c>
      <c r="L8" s="7">
        <f>'Прайс-лист'!N737</f>
        <v>147.71166805757829</v>
      </c>
    </row>
    <row r="9" spans="1:13" ht="7.5" customHeight="1" thickTop="1"/>
    <row r="10" spans="1:13" ht="37.5" customHeight="1">
      <c r="B10" s="472" t="s">
        <v>18</v>
      </c>
      <c r="C10" s="473"/>
      <c r="D10" s="473"/>
      <c r="E10" s="473"/>
      <c r="F10" s="473"/>
      <c r="G10" s="474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95" t="s">
        <v>39</v>
      </c>
      <c r="G13" s="496"/>
      <c r="H13" s="496"/>
      <c r="I13" s="496"/>
      <c r="J13" s="496"/>
      <c r="K13" s="496"/>
      <c r="L13" s="496"/>
    </row>
    <row r="14" spans="1:13" ht="18.75" customHeight="1" thickTop="1" thickBot="1">
      <c r="E14" s="228" t="s">
        <v>207</v>
      </c>
      <c r="F14" s="495" t="s">
        <v>1692</v>
      </c>
      <c r="G14" s="496"/>
      <c r="H14" s="496"/>
      <c r="I14" s="496"/>
      <c r="J14" s="496"/>
      <c r="K14" s="496"/>
      <c r="L14" s="49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J6:J8"/>
    <mergeCell ref="F13:L13"/>
    <mergeCell ref="F14:L14"/>
    <mergeCell ref="B2:L2"/>
    <mergeCell ref="G6:G8"/>
    <mergeCell ref="H6:H8"/>
    <mergeCell ref="I6:I8"/>
    <mergeCell ref="B10:G10"/>
  </mergeCells>
  <hyperlinks>
    <hyperlink ref="A3" location="Т!R42C3" display="ТРИМАЧІ" xr:uid="{00000000-0004-0000-3000-000000000000}"/>
    <hyperlink ref="A4" location="'Прайс-лист'!R736C2" display="ПРАЙС" xr:uid="{00000000-0004-0000-30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E8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3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.5" customHeight="1"/>
    <row r="22" spans="2:4" ht="75" hidden="1" customHeight="1"/>
    <row r="23" spans="2:4" ht="75" hidden="1" customHeight="1"/>
    <row r="24" spans="2:4" ht="75" hidden="1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</sheetData>
  <sheetProtection password="CC39" sheet="1" objects="1" scenarios="1"/>
  <mergeCells count="20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15:B17"/>
    <mergeCell ref="C15:C17"/>
    <mergeCell ref="D15:D17"/>
    <mergeCell ref="B18:B20"/>
    <mergeCell ref="C18:C20"/>
    <mergeCell ref="D18:D20"/>
  </mergeCells>
  <pageMargins left="0.7" right="0.7" top="0.75" bottom="0.75" header="0.3" footer="0.3"/>
  <pageSetup paperSize="9" scale="33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8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5" t="s">
        <v>1920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2246</v>
      </c>
      <c r="C6" s="9" t="s">
        <v>2250</v>
      </c>
      <c r="D6" s="10"/>
      <c r="E6" s="230" t="s">
        <v>212</v>
      </c>
      <c r="F6" s="12"/>
      <c r="G6" s="444">
        <v>70</v>
      </c>
      <c r="H6" s="444">
        <v>57</v>
      </c>
      <c r="I6" s="444" t="s">
        <v>2612</v>
      </c>
      <c r="J6" s="444">
        <v>20</v>
      </c>
      <c r="K6" s="9">
        <v>0.13300000000000001</v>
      </c>
      <c r="L6" s="7">
        <f>'Прайс-лист'!N748</f>
        <v>103.4823773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2247</v>
      </c>
      <c r="C8" s="9" t="s">
        <v>2251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'Прайс-лист'!N749</f>
        <v>316.43980599999998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2248</v>
      </c>
      <c r="C10" s="9" t="s">
        <v>2252</v>
      </c>
      <c r="D10" s="10"/>
      <c r="E10" s="232" t="s">
        <v>214</v>
      </c>
      <c r="F10" s="12"/>
      <c r="G10" s="444"/>
      <c r="H10" s="444"/>
      <c r="I10" s="444"/>
      <c r="J10" s="444"/>
      <c r="K10" s="9" t="s">
        <v>87</v>
      </c>
      <c r="L10" s="7">
        <f>'Прайс-лист'!N750</f>
        <v>283.438199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2249</v>
      </c>
      <c r="C12" s="9" t="s">
        <v>2253</v>
      </c>
      <c r="D12" s="10"/>
      <c r="E12" s="233" t="s">
        <v>215</v>
      </c>
      <c r="F12" s="12"/>
      <c r="G12" s="444"/>
      <c r="H12" s="444"/>
      <c r="I12" s="444"/>
      <c r="J12" s="444"/>
      <c r="K12" s="9" t="s">
        <v>87</v>
      </c>
      <c r="L12" s="7">
        <f>'Прайс-лист'!N751</f>
        <v>231.31444099999999</v>
      </c>
    </row>
    <row r="13" spans="1:12" ht="7.5" customHeight="1" thickTop="1"/>
    <row r="14" spans="1:12" ht="37.5" customHeight="1">
      <c r="B14" s="478" t="s">
        <v>18</v>
      </c>
      <c r="C14" s="479"/>
      <c r="D14" s="479"/>
      <c r="E14" s="479"/>
      <c r="F14" s="479"/>
      <c r="G14" s="480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7" t="s">
        <v>36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2:12" ht="18.75" customHeight="1">
      <c r="B17" s="437" t="s">
        <v>37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</row>
    <row r="18" spans="2:12" ht="18.75" customHeight="1" thickBot="1">
      <c r="B18" s="437" t="s">
        <v>93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</row>
    <row r="19" spans="2:12" ht="18.75" customHeight="1" thickTop="1" thickBot="1">
      <c r="E19" s="230" t="s">
        <v>212</v>
      </c>
      <c r="F19" s="436" t="s">
        <v>1698</v>
      </c>
      <c r="G19" s="437"/>
      <c r="H19" s="437"/>
      <c r="I19" s="437"/>
      <c r="J19" s="437"/>
      <c r="K19" s="437"/>
      <c r="L19" s="437"/>
    </row>
    <row r="20" spans="2:12" ht="18.75" customHeight="1" thickTop="1" thickBot="1">
      <c r="E20" s="231" t="s">
        <v>213</v>
      </c>
      <c r="F20" s="436" t="s">
        <v>1699</v>
      </c>
      <c r="G20" s="437"/>
      <c r="H20" s="437"/>
      <c r="I20" s="437"/>
      <c r="J20" s="437"/>
      <c r="K20" s="437"/>
      <c r="L20" s="437"/>
    </row>
    <row r="21" spans="2:12" ht="18.75" customHeight="1" thickTop="1" thickBot="1">
      <c r="E21" s="232" t="s">
        <v>214</v>
      </c>
      <c r="F21" s="436" t="s">
        <v>1765</v>
      </c>
      <c r="G21" s="437"/>
      <c r="H21" s="437"/>
      <c r="I21" s="437"/>
      <c r="J21" s="437"/>
      <c r="K21" s="437"/>
      <c r="L21" s="437"/>
    </row>
    <row r="22" spans="2:12" ht="18.75" customHeight="1" thickTop="1" thickBot="1">
      <c r="E22" s="233" t="s">
        <v>215</v>
      </c>
      <c r="F22" s="436" t="s">
        <v>1766</v>
      </c>
      <c r="G22" s="437"/>
      <c r="H22" s="437"/>
      <c r="I22" s="437"/>
      <c r="J22" s="437"/>
      <c r="K22" s="437"/>
      <c r="L22" s="437"/>
    </row>
    <row r="23" spans="2:12" ht="18.75" customHeight="1" thickTop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F22:L22"/>
    <mergeCell ref="B2:L2"/>
    <mergeCell ref="G6:G12"/>
    <mergeCell ref="H6:H12"/>
    <mergeCell ref="I6:I12"/>
    <mergeCell ref="J6:J12"/>
    <mergeCell ref="B14:G14"/>
    <mergeCell ref="B16:L16"/>
    <mergeCell ref="B17:L17"/>
    <mergeCell ref="B18:L18"/>
    <mergeCell ref="F19:L19"/>
    <mergeCell ref="F20:L20"/>
    <mergeCell ref="F21:L21"/>
  </mergeCells>
  <hyperlinks>
    <hyperlink ref="A3" location="Т!R42C4" display="ТРИМАЧІ" xr:uid="{00000000-0004-0000-3100-000000000000}"/>
    <hyperlink ref="A4" location="'Прайс-лист'!R748C2" display="ПРАЙС" xr:uid="{00000000-0004-0000-31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140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7" t="s">
        <v>1921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16" t="s">
        <v>2254</v>
      </c>
      <c r="C6" s="9" t="s">
        <v>436</v>
      </c>
      <c r="D6" s="10"/>
      <c r="E6" s="27" t="s">
        <v>11</v>
      </c>
      <c r="F6" s="12"/>
      <c r="G6" s="444">
        <v>110</v>
      </c>
      <c r="H6" s="444">
        <v>26</v>
      </c>
      <c r="I6" s="444">
        <v>40</v>
      </c>
      <c r="J6" s="444" t="s">
        <v>2612</v>
      </c>
      <c r="K6" s="444">
        <v>25</v>
      </c>
      <c r="L6" s="444" t="s">
        <v>1774</v>
      </c>
      <c r="M6" s="9" t="s">
        <v>87</v>
      </c>
      <c r="N6" s="7">
        <f>'Прайс-лист'!N762</f>
        <v>258.8385104149026</v>
      </c>
    </row>
    <row r="7" spans="1:15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175"/>
    </row>
    <row r="8" spans="1:15" ht="18.75" customHeight="1" thickTop="1" thickBot="1">
      <c r="B8" s="16" t="s">
        <v>2255</v>
      </c>
      <c r="C8" s="9" t="s">
        <v>437</v>
      </c>
      <c r="D8" s="10"/>
      <c r="E8" s="242" t="s">
        <v>438</v>
      </c>
      <c r="F8" s="14"/>
      <c r="G8" s="444"/>
      <c r="H8" s="444"/>
      <c r="I8" s="444"/>
      <c r="J8" s="444"/>
      <c r="K8" s="444"/>
      <c r="L8" s="444"/>
      <c r="M8" s="9">
        <v>8.2000000000000003E-2</v>
      </c>
      <c r="N8" s="7">
        <f>'Прайс-лист'!N763</f>
        <v>72.961190855207448</v>
      </c>
    </row>
    <row r="9" spans="1:15" ht="7.5" customHeight="1" thickTop="1"/>
    <row r="10" spans="1:15" ht="37.5" customHeight="1">
      <c r="B10" s="500" t="s">
        <v>18</v>
      </c>
      <c r="C10" s="501"/>
      <c r="D10" s="501"/>
      <c r="E10" s="501"/>
      <c r="F10" s="501"/>
      <c r="G10" s="502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29"/>
    </row>
    <row r="13" spans="1:15" ht="18.75" customHeight="1" thickTop="1" thickBot="1">
      <c r="E13" s="27" t="s">
        <v>11</v>
      </c>
      <c r="F13" s="436" t="s">
        <v>39</v>
      </c>
      <c r="G13" s="437"/>
      <c r="H13" s="437"/>
      <c r="I13" s="437"/>
      <c r="J13" s="437"/>
      <c r="K13" s="437"/>
      <c r="L13" s="437"/>
      <c r="M13" s="437"/>
      <c r="N13" s="437"/>
    </row>
    <row r="14" spans="1:15" ht="18.75" customHeight="1" thickTop="1" thickBot="1">
      <c r="E14" s="242" t="s">
        <v>438</v>
      </c>
      <c r="F14" s="436" t="s">
        <v>2581</v>
      </c>
      <c r="G14" s="437"/>
      <c r="H14" s="437"/>
      <c r="I14" s="437"/>
      <c r="J14" s="437"/>
      <c r="K14" s="437"/>
      <c r="L14" s="437"/>
      <c r="M14" s="437"/>
      <c r="N14" s="437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B2:N2"/>
    <mergeCell ref="G6:G8"/>
    <mergeCell ref="H6:H8"/>
    <mergeCell ref="L6:L8"/>
    <mergeCell ref="B10:G10"/>
    <mergeCell ref="F14:N14"/>
    <mergeCell ref="B12:N12"/>
    <mergeCell ref="I6:I8"/>
    <mergeCell ref="J6:J8"/>
    <mergeCell ref="K6:K8"/>
    <mergeCell ref="F13:N13"/>
  </mergeCells>
  <hyperlinks>
    <hyperlink ref="A3" location="Т!R45C2" display="ТРИМАЧІ" xr:uid="{00000000-0004-0000-3200-000000000000}"/>
    <hyperlink ref="A4" location="'Прайс-лист'!R762C2" display="ПРАЙС" xr:uid="{00000000-0004-0000-32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5" tint="0.39997558519241921"/>
    <pageSetUpPr fitToPage="1"/>
  </sheetPr>
  <dimension ref="A1:O34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8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63" t="s">
        <v>1922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5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16" t="s">
        <v>2256</v>
      </c>
      <c r="C6" s="9" t="s">
        <v>439</v>
      </c>
      <c r="D6" s="10"/>
      <c r="E6" s="27" t="s">
        <v>11</v>
      </c>
      <c r="F6" s="12"/>
      <c r="G6" s="444">
        <v>110</v>
      </c>
      <c r="H6" s="444">
        <v>26</v>
      </c>
      <c r="I6" s="444">
        <v>40</v>
      </c>
      <c r="J6" s="444" t="s">
        <v>2612</v>
      </c>
      <c r="K6" s="444">
        <v>40</v>
      </c>
      <c r="L6" s="9" t="s">
        <v>87</v>
      </c>
      <c r="M6" s="7">
        <f>'Прайс-лист'!N774</f>
        <v>323.11384521591867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2257</v>
      </c>
      <c r="C8" s="9" t="s">
        <v>440</v>
      </c>
      <c r="D8" s="10"/>
      <c r="E8" s="242" t="s">
        <v>438</v>
      </c>
      <c r="F8" s="14"/>
      <c r="G8" s="444"/>
      <c r="H8" s="444"/>
      <c r="I8" s="444"/>
      <c r="J8" s="444"/>
      <c r="K8" s="444"/>
      <c r="L8" s="9">
        <v>7.8E-2</v>
      </c>
      <c r="M8" s="7">
        <f>'Прайс-лист'!N775</f>
        <v>103.64679158399998</v>
      </c>
    </row>
    <row r="9" spans="1:14" ht="7.5" customHeight="1" thickTop="1"/>
    <row r="10" spans="1:14" ht="37.5" customHeight="1">
      <c r="B10" s="466" t="s">
        <v>18</v>
      </c>
      <c r="C10" s="467"/>
      <c r="D10" s="467"/>
      <c r="E10" s="467"/>
      <c r="F10" s="467"/>
      <c r="G10" s="468"/>
    </row>
    <row r="11" spans="1:14" ht="7.5" customHeight="1">
      <c r="B11" s="174"/>
      <c r="C11" s="174"/>
      <c r="D11" s="174"/>
      <c r="E11" s="174"/>
      <c r="F11" s="174"/>
      <c r="G11" s="174"/>
    </row>
    <row r="12" spans="1:14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29"/>
    </row>
    <row r="13" spans="1:14" ht="18.75" customHeight="1" thickTop="1" thickBot="1">
      <c r="E13" s="27" t="s">
        <v>11</v>
      </c>
      <c r="F13" s="436" t="s">
        <v>39</v>
      </c>
      <c r="G13" s="437"/>
      <c r="H13" s="437"/>
      <c r="I13" s="227"/>
      <c r="J13" s="227"/>
    </row>
    <row r="14" spans="1:14" ht="18.75" customHeight="1" thickTop="1" thickBot="1">
      <c r="E14" s="242" t="s">
        <v>438</v>
      </c>
      <c r="F14" s="436" t="s">
        <v>2581</v>
      </c>
      <c r="G14" s="437"/>
      <c r="H14" s="437"/>
      <c r="I14" s="227"/>
      <c r="J14" s="227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F13:H13"/>
    <mergeCell ref="F14:H14"/>
    <mergeCell ref="B2:M2"/>
    <mergeCell ref="G6:G8"/>
    <mergeCell ref="H6:H8"/>
    <mergeCell ref="K6:K8"/>
    <mergeCell ref="B10:G10"/>
    <mergeCell ref="B12:M12"/>
    <mergeCell ref="I6:I8"/>
    <mergeCell ref="J6:J8"/>
  </mergeCells>
  <hyperlinks>
    <hyperlink ref="A3" location="Т!R45C3" display="ТРИМАЧІ" xr:uid="{00000000-0004-0000-3300-000000000000}"/>
    <hyperlink ref="A4" location="'Прайс-лист'!R774C2" display="ПРАЙС" xr:uid="{00000000-0004-0000-33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5" tint="0.39997558519241921"/>
    <pageSetUpPr fitToPage="1"/>
  </sheetPr>
  <dimension ref="A1:O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0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69" t="s">
        <v>1923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2258</v>
      </c>
      <c r="C6" s="9" t="s">
        <v>2260</v>
      </c>
      <c r="D6" s="10"/>
      <c r="E6" s="231" t="s">
        <v>213</v>
      </c>
      <c r="F6" s="12"/>
      <c r="G6" s="444">
        <v>110</v>
      </c>
      <c r="H6" s="444">
        <v>26</v>
      </c>
      <c r="I6" s="444">
        <v>40</v>
      </c>
      <c r="J6" s="444">
        <v>26</v>
      </c>
      <c r="K6" s="444">
        <v>40</v>
      </c>
      <c r="L6" s="9" t="s">
        <v>87</v>
      </c>
      <c r="M6" s="7">
        <f>'Прайс-лист'!N786</f>
        <v>220.55112499999998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2259</v>
      </c>
      <c r="C8" s="9" t="s">
        <v>2261</v>
      </c>
      <c r="D8" s="10"/>
      <c r="E8" s="243" t="s">
        <v>443</v>
      </c>
      <c r="F8" s="14"/>
      <c r="G8" s="444"/>
      <c r="H8" s="444"/>
      <c r="I8" s="444"/>
      <c r="J8" s="444"/>
      <c r="K8" s="444"/>
      <c r="L8" s="9">
        <v>6.4000000000000001E-2</v>
      </c>
      <c r="M8" s="7">
        <f>'Прайс-лист'!N787</f>
        <v>70.210003</v>
      </c>
    </row>
    <row r="9" spans="1:14" ht="7.5" customHeight="1" thickTop="1"/>
    <row r="10" spans="1:14" ht="37.5" customHeight="1">
      <c r="B10" s="472" t="s">
        <v>18</v>
      </c>
      <c r="C10" s="473"/>
      <c r="D10" s="473"/>
      <c r="E10" s="473"/>
      <c r="F10" s="473"/>
      <c r="G10" s="474"/>
      <c r="H10" s="324"/>
      <c r="I10" s="324"/>
    </row>
    <row r="11" spans="1:14" ht="7.5" customHeight="1">
      <c r="B11" s="174"/>
      <c r="C11" s="174"/>
      <c r="D11" s="174"/>
      <c r="E11" s="174"/>
      <c r="F11" s="174"/>
      <c r="G11" s="174"/>
      <c r="H11" s="174"/>
      <c r="I11" s="174"/>
    </row>
    <row r="12" spans="1:14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29"/>
    </row>
    <row r="13" spans="1:14" ht="18.75" customHeight="1" thickTop="1" thickBot="1">
      <c r="E13" s="231" t="s">
        <v>213</v>
      </c>
      <c r="F13" s="436" t="s">
        <v>1699</v>
      </c>
      <c r="G13" s="437"/>
      <c r="H13" s="437"/>
      <c r="I13" s="437"/>
      <c r="J13" s="437"/>
      <c r="K13" s="437"/>
      <c r="L13" s="437"/>
      <c r="M13" s="437"/>
    </row>
    <row r="14" spans="1:14" ht="18.75" customHeight="1" thickTop="1" thickBot="1">
      <c r="E14" s="243" t="s">
        <v>443</v>
      </c>
      <c r="F14" s="436" t="s">
        <v>2582</v>
      </c>
      <c r="G14" s="437"/>
      <c r="H14" s="437"/>
      <c r="I14" s="437"/>
      <c r="J14" s="437"/>
      <c r="K14" s="437"/>
      <c r="L14" s="437"/>
      <c r="M14" s="437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B12:M12"/>
    <mergeCell ref="H6:H8"/>
    <mergeCell ref="I6:I8"/>
    <mergeCell ref="F13:M13"/>
    <mergeCell ref="F14:M14"/>
    <mergeCell ref="B2:M2"/>
    <mergeCell ref="G6:G8"/>
    <mergeCell ref="J6:J8"/>
    <mergeCell ref="K6:K8"/>
    <mergeCell ref="B10:G10"/>
  </mergeCells>
  <hyperlinks>
    <hyperlink ref="A3" location="Т!R45C4" display="ТРИМАЧІ" xr:uid="{00000000-0004-0000-3400-000000000000}"/>
    <hyperlink ref="A4" location="'Прайс-лист'!R786C2" display="ПРАЙС" xr:uid="{00000000-0004-0000-34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6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5" t="s">
        <v>1924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2264</v>
      </c>
      <c r="C6" s="9" t="s">
        <v>2262</v>
      </c>
      <c r="D6" s="10"/>
      <c r="E6" s="11" t="s">
        <v>385</v>
      </c>
      <c r="F6" s="12"/>
      <c r="G6" s="444">
        <v>70</v>
      </c>
      <c r="H6" s="444">
        <v>26</v>
      </c>
      <c r="I6" s="444" t="s">
        <v>2612</v>
      </c>
      <c r="J6" s="444">
        <v>70</v>
      </c>
      <c r="K6" s="9">
        <v>0.104</v>
      </c>
      <c r="L6" s="7">
        <f>'Прайс-лист'!N798</f>
        <v>55.957725255491106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2265</v>
      </c>
      <c r="C8" s="9" t="s">
        <v>445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'Прайс-лист'!N799</f>
        <v>323.11384521591867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2266</v>
      </c>
      <c r="C10" s="9" t="s">
        <v>446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'Прайс-лист'!N800</f>
        <v>194.56317561388656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2267</v>
      </c>
      <c r="C13" s="9" t="s">
        <v>2263</v>
      </c>
      <c r="D13" s="10"/>
      <c r="E13" s="11" t="s">
        <v>385</v>
      </c>
      <c r="F13" s="12"/>
      <c r="G13" s="444">
        <v>70</v>
      </c>
      <c r="H13" s="444">
        <v>26</v>
      </c>
      <c r="I13" s="444" t="s">
        <v>2612</v>
      </c>
      <c r="J13" s="444">
        <v>120</v>
      </c>
      <c r="K13" s="9">
        <v>0.121</v>
      </c>
      <c r="L13" s="7">
        <f>'Прайс-лист'!N801</f>
        <v>76.956684640135464</v>
      </c>
    </row>
    <row r="14" spans="1:12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9"/>
      <c r="L14" s="7"/>
    </row>
    <row r="15" spans="1:12" ht="18.75" customHeight="1" thickTop="1" thickBot="1">
      <c r="B15" s="16" t="s">
        <v>2268</v>
      </c>
      <c r="C15" s="9" t="s">
        <v>448</v>
      </c>
      <c r="D15" s="10"/>
      <c r="E15" s="27" t="s">
        <v>11</v>
      </c>
      <c r="F15" s="14"/>
      <c r="G15" s="444"/>
      <c r="H15" s="444"/>
      <c r="I15" s="444"/>
      <c r="J15" s="444"/>
      <c r="K15" s="9" t="s">
        <v>87</v>
      </c>
      <c r="L15" s="7">
        <f>'Прайс-лист'!N802</f>
        <v>364.8059542760372</v>
      </c>
    </row>
    <row r="16" spans="1:12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9"/>
      <c r="L16" s="7"/>
    </row>
    <row r="17" spans="2:12" ht="18.75" customHeight="1" thickTop="1" thickBot="1">
      <c r="B17" s="16" t="s">
        <v>2269</v>
      </c>
      <c r="C17" s="9" t="s">
        <v>449</v>
      </c>
      <c r="D17" s="10"/>
      <c r="E17" s="28" t="s">
        <v>386</v>
      </c>
      <c r="F17" s="12"/>
      <c r="G17" s="444"/>
      <c r="H17" s="444"/>
      <c r="I17" s="444"/>
      <c r="J17" s="444"/>
      <c r="K17" s="9" t="s">
        <v>87</v>
      </c>
      <c r="L17" s="7">
        <f>'Прайс-лист'!N803</f>
        <v>236.25528467400508</v>
      </c>
    </row>
    <row r="18" spans="2:12" ht="7.5" customHeight="1" thickTop="1"/>
    <row r="19" spans="2:12" ht="37.5" customHeight="1">
      <c r="B19" s="478" t="s">
        <v>18</v>
      </c>
      <c r="C19" s="479"/>
      <c r="D19" s="479"/>
      <c r="E19" s="479"/>
      <c r="F19" s="479"/>
      <c r="G19" s="480"/>
      <c r="H19" s="325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7" t="s">
        <v>36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</row>
    <row r="22" spans="2:12" ht="18.75" customHeight="1" thickBot="1">
      <c r="B22" s="437" t="s">
        <v>37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</row>
    <row r="23" spans="2:12" ht="18.75" customHeight="1" thickTop="1" thickBot="1">
      <c r="E23" s="11" t="s">
        <v>385</v>
      </c>
      <c r="F23" s="436" t="s">
        <v>38</v>
      </c>
      <c r="G23" s="437"/>
      <c r="H23" s="437"/>
      <c r="I23" s="437"/>
      <c r="J23" s="437"/>
      <c r="K23" s="437"/>
      <c r="L23" s="437"/>
    </row>
    <row r="24" spans="2:12" ht="18.75" customHeight="1" thickTop="1" thickBot="1">
      <c r="E24" s="27" t="s">
        <v>11</v>
      </c>
      <c r="F24" s="436" t="s">
        <v>39</v>
      </c>
      <c r="G24" s="437"/>
      <c r="H24" s="437"/>
      <c r="I24" s="437"/>
      <c r="J24" s="437"/>
      <c r="K24" s="437"/>
      <c r="L24" s="437"/>
    </row>
    <row r="25" spans="2:12" ht="18.75" customHeight="1" thickTop="1" thickBot="1">
      <c r="E25" s="28" t="s">
        <v>386</v>
      </c>
      <c r="F25" s="436" t="s">
        <v>40</v>
      </c>
      <c r="G25" s="437"/>
      <c r="H25" s="437"/>
      <c r="I25" s="437"/>
      <c r="J25" s="437"/>
      <c r="K25" s="437"/>
      <c r="L25" s="437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21:L21"/>
    <mergeCell ref="B22:L22"/>
    <mergeCell ref="F23:L23"/>
    <mergeCell ref="F24:L24"/>
    <mergeCell ref="F25:L25"/>
    <mergeCell ref="B19:G19"/>
    <mergeCell ref="B2:L2"/>
    <mergeCell ref="G6:G10"/>
    <mergeCell ref="I6:I10"/>
    <mergeCell ref="J6:J10"/>
    <mergeCell ref="G13:G17"/>
    <mergeCell ref="I13:I17"/>
    <mergeCell ref="J13:J17"/>
    <mergeCell ref="H6:H10"/>
    <mergeCell ref="H13:H17"/>
  </mergeCells>
  <hyperlinks>
    <hyperlink ref="A3" location="Т!R48C2" display="ТРИМАЧІ" xr:uid="{00000000-0004-0000-3500-000000000000}"/>
    <hyperlink ref="A4" location="'Прайс-лист'!R800C2" display="ПРАЙС" xr:uid="{00000000-0004-0000-35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5" tint="0.39997558519241921"/>
    <pageSetUpPr fitToPage="1"/>
  </sheetPr>
  <dimension ref="A1:O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5" t="s">
        <v>1925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2270</v>
      </c>
      <c r="C6" s="9" t="s">
        <v>2278</v>
      </c>
      <c r="D6" s="10"/>
      <c r="E6" s="11" t="s">
        <v>385</v>
      </c>
      <c r="F6" s="12"/>
      <c r="G6" s="444">
        <v>70</v>
      </c>
      <c r="H6" s="444">
        <v>26</v>
      </c>
      <c r="I6" s="444" t="s">
        <v>2612</v>
      </c>
      <c r="J6" s="444">
        <v>90</v>
      </c>
      <c r="K6" s="444" t="s">
        <v>67</v>
      </c>
      <c r="L6" s="9">
        <v>0.13700000000000001</v>
      </c>
      <c r="M6" s="7">
        <f>'Прайс-лист'!N814</f>
        <v>87.205994784081284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2271</v>
      </c>
      <c r="C8" s="9" t="s">
        <v>453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'Прайс-лист'!N815</f>
        <v>337.01121490262489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2272</v>
      </c>
      <c r="C10" s="9" t="s">
        <v>452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'Прайс-лист'!N816</f>
        <v>201.51186045723961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2273</v>
      </c>
      <c r="C12" s="9" t="s">
        <v>451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'Прайс-лист'!N817</f>
        <v>191.08883319220996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2274</v>
      </c>
      <c r="C15" s="9" t="s">
        <v>2279</v>
      </c>
      <c r="D15" s="10"/>
      <c r="E15" s="11" t="s">
        <v>385</v>
      </c>
      <c r="F15" s="12"/>
      <c r="G15" s="444">
        <v>70</v>
      </c>
      <c r="H15" s="444">
        <v>26</v>
      </c>
      <c r="I15" s="444" t="s">
        <v>2612</v>
      </c>
      <c r="J15" s="444">
        <v>140</v>
      </c>
      <c r="K15" s="444" t="s">
        <v>67</v>
      </c>
      <c r="L15" s="9">
        <v>0.155</v>
      </c>
      <c r="M15" s="7">
        <f>'Прайс-лист'!N818</f>
        <v>115.00073415749364</v>
      </c>
    </row>
    <row r="16" spans="1:13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9"/>
    </row>
    <row r="17" spans="2:13" ht="18.75" customHeight="1" thickTop="1" thickBot="1">
      <c r="B17" s="16" t="s">
        <v>2275</v>
      </c>
      <c r="C17" s="9" t="s">
        <v>455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9" t="s">
        <v>87</v>
      </c>
      <c r="M17" s="7">
        <f>'Прайс-лист'!N819</f>
        <v>408.23523454699404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9"/>
    </row>
    <row r="19" spans="2:13" ht="18.75" customHeight="1" thickTop="1" thickBot="1">
      <c r="B19" s="16" t="s">
        <v>2276</v>
      </c>
      <c r="C19" s="9" t="s">
        <v>456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9" t="s">
        <v>87</v>
      </c>
      <c r="M19" s="7">
        <f>'Прайс-лист'!N820</f>
        <v>250.15265436071124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9"/>
    </row>
    <row r="21" spans="2:13" ht="18.75" customHeight="1" thickTop="1" thickBot="1">
      <c r="B21" s="16" t="s">
        <v>2277</v>
      </c>
      <c r="C21" s="9" t="s">
        <v>457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9" t="s">
        <v>87</v>
      </c>
      <c r="M21" s="7">
        <f>'Прайс-лист'!N821</f>
        <v>216.10409862828112</v>
      </c>
    </row>
    <row r="22" spans="2:13" ht="7.5" customHeight="1" thickTop="1"/>
    <row r="23" spans="2:13" ht="37.5" customHeight="1">
      <c r="B23" s="478" t="s">
        <v>18</v>
      </c>
      <c r="C23" s="479"/>
      <c r="D23" s="479"/>
      <c r="E23" s="479"/>
      <c r="F23" s="479"/>
      <c r="G23" s="480"/>
      <c r="H23" s="325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>
      <c r="B25" s="437" t="s">
        <v>36</v>
      </c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</row>
    <row r="26" spans="2:13" ht="18.75" customHeight="1">
      <c r="B26" s="437" t="s">
        <v>37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</row>
    <row r="27" spans="2:13" ht="18.75" customHeight="1" thickBot="1">
      <c r="B27" s="437" t="s">
        <v>93</v>
      </c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</row>
    <row r="28" spans="2:13" ht="18.75" customHeight="1" thickTop="1" thickBot="1">
      <c r="E28" s="11" t="s">
        <v>385</v>
      </c>
      <c r="F28" s="436" t="s">
        <v>38</v>
      </c>
      <c r="G28" s="437"/>
      <c r="H28" s="437"/>
      <c r="I28" s="437"/>
      <c r="J28" s="437"/>
      <c r="K28" s="437"/>
      <c r="L28" s="437"/>
      <c r="M28" s="437"/>
    </row>
    <row r="29" spans="2:13" ht="18.75" customHeight="1" thickTop="1" thickBot="1">
      <c r="E29" s="27" t="s">
        <v>11</v>
      </c>
      <c r="F29" s="436" t="s">
        <v>39</v>
      </c>
      <c r="G29" s="437"/>
      <c r="H29" s="437"/>
      <c r="I29" s="437"/>
      <c r="J29" s="437"/>
      <c r="K29" s="437"/>
      <c r="L29" s="437"/>
      <c r="M29" s="437"/>
    </row>
    <row r="30" spans="2:13" ht="18.75" customHeight="1" thickTop="1" thickBot="1">
      <c r="E30" s="28" t="s">
        <v>386</v>
      </c>
      <c r="F30" s="436" t="s">
        <v>40</v>
      </c>
      <c r="G30" s="437"/>
      <c r="H30" s="437"/>
      <c r="I30" s="437"/>
      <c r="J30" s="437"/>
      <c r="K30" s="437"/>
      <c r="L30" s="437"/>
      <c r="M30" s="437"/>
    </row>
    <row r="31" spans="2:13" ht="18.75" customHeight="1" thickTop="1" thickBot="1">
      <c r="E31" s="94" t="s">
        <v>388</v>
      </c>
      <c r="F31" s="436" t="s">
        <v>94</v>
      </c>
      <c r="G31" s="437"/>
      <c r="H31" s="437"/>
      <c r="I31" s="437"/>
      <c r="J31" s="437"/>
      <c r="K31" s="437"/>
      <c r="L31" s="437"/>
      <c r="M31" s="437"/>
    </row>
    <row r="32" spans="2:13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19">
    <mergeCell ref="F30:M30"/>
    <mergeCell ref="F31:M31"/>
    <mergeCell ref="B23:G23"/>
    <mergeCell ref="G15:G21"/>
    <mergeCell ref="I15:I21"/>
    <mergeCell ref="J15:J21"/>
    <mergeCell ref="K15:K21"/>
    <mergeCell ref="H15:H21"/>
    <mergeCell ref="B25:M25"/>
    <mergeCell ref="B26:M26"/>
    <mergeCell ref="B27:M27"/>
    <mergeCell ref="F28:M28"/>
    <mergeCell ref="F29:M29"/>
    <mergeCell ref="B2:M2"/>
    <mergeCell ref="G6:G12"/>
    <mergeCell ref="I6:I12"/>
    <mergeCell ref="J6:J12"/>
    <mergeCell ref="K6:K12"/>
    <mergeCell ref="H6:H12"/>
  </mergeCells>
  <hyperlinks>
    <hyperlink ref="A3" location="Т!R48C3" display="ТРИМАЧІ" xr:uid="{00000000-0004-0000-3600-000000000000}"/>
    <hyperlink ref="A4" location="'Прайс-лист'!R817C2" display="ПРАЙС" xr:uid="{00000000-0004-0000-3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1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1" t="s">
        <v>1926</v>
      </c>
      <c r="C2" s="442"/>
      <c r="D2" s="442"/>
      <c r="E2" s="442"/>
      <c r="F2" s="442"/>
      <c r="G2" s="442"/>
      <c r="H2" s="442"/>
      <c r="I2" s="442"/>
      <c r="J2" s="442"/>
      <c r="K2" s="44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2280</v>
      </c>
      <c r="C6" s="9" t="s">
        <v>458</v>
      </c>
      <c r="D6" s="10"/>
      <c r="E6" s="27" t="s">
        <v>11</v>
      </c>
      <c r="F6" s="12"/>
      <c r="G6" s="444">
        <v>70</v>
      </c>
      <c r="H6" s="444" t="s">
        <v>2612</v>
      </c>
      <c r="I6" s="444">
        <v>19</v>
      </c>
      <c r="J6" s="9" t="s">
        <v>87</v>
      </c>
      <c r="K6" s="7">
        <f>'Прайс-лист'!N832</f>
        <v>378.70332396274341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175"/>
    </row>
    <row r="8" spans="1:12" ht="18.75" customHeight="1" thickTop="1" thickBot="1">
      <c r="B8" s="16" t="s">
        <v>2281</v>
      </c>
      <c r="C8" s="9" t="s">
        <v>459</v>
      </c>
      <c r="D8" s="10"/>
      <c r="E8" s="228" t="s">
        <v>207</v>
      </c>
      <c r="F8" s="14"/>
      <c r="G8" s="444"/>
      <c r="H8" s="444"/>
      <c r="I8" s="444"/>
      <c r="J8" s="9">
        <v>9.5000000000000001E-2</v>
      </c>
      <c r="K8" s="7">
        <f>'Прайс-лист'!N833</f>
        <v>78.345655000000008</v>
      </c>
    </row>
    <row r="9" spans="1:12" ht="7.5" customHeight="1" thickTop="1"/>
    <row r="10" spans="1:12" ht="37.5" customHeight="1">
      <c r="B10" s="438" t="s">
        <v>18</v>
      </c>
      <c r="C10" s="439"/>
      <c r="D10" s="439"/>
      <c r="E10" s="439"/>
      <c r="F10" s="439"/>
      <c r="G10" s="440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29"/>
    </row>
    <row r="13" spans="1:12" ht="18.75" customHeight="1" thickTop="1" thickBot="1">
      <c r="E13" s="27" t="s">
        <v>11</v>
      </c>
      <c r="F13" s="436" t="s">
        <v>39</v>
      </c>
      <c r="G13" s="437"/>
      <c r="H13" s="437"/>
      <c r="I13" s="437"/>
      <c r="J13" s="437"/>
      <c r="K13" s="437"/>
    </row>
    <row r="14" spans="1:12" ht="18.75" customHeight="1" thickTop="1" thickBot="1">
      <c r="E14" s="228" t="s">
        <v>207</v>
      </c>
      <c r="F14" s="436" t="s">
        <v>1692</v>
      </c>
      <c r="G14" s="437"/>
      <c r="H14" s="437"/>
      <c r="I14" s="437"/>
      <c r="J14" s="437"/>
      <c r="K14" s="43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48C4" display="ТРИМАЧІ" xr:uid="{00000000-0004-0000-3700-000000000000}"/>
    <hyperlink ref="A4" location="'Прайс-лист'!R832C2" display="ПРАЙС" xr:uid="{00000000-0004-0000-37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4.42578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81" t="s">
        <v>1927</v>
      </c>
      <c r="C2" s="482"/>
      <c r="D2" s="482"/>
      <c r="E2" s="482"/>
      <c r="F2" s="482"/>
      <c r="G2" s="482"/>
      <c r="H2" s="482"/>
      <c r="I2" s="482"/>
      <c r="J2" s="482"/>
      <c r="K2" s="483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2282</v>
      </c>
      <c r="C6" s="9" t="s">
        <v>2286</v>
      </c>
      <c r="D6" s="10"/>
      <c r="E6" s="230" t="s">
        <v>212</v>
      </c>
      <c r="F6" s="12"/>
      <c r="G6" s="444">
        <v>70</v>
      </c>
      <c r="H6" s="444" t="s">
        <v>2612</v>
      </c>
      <c r="I6" s="444">
        <v>20</v>
      </c>
      <c r="J6" s="9">
        <v>8.1000000000000003E-2</v>
      </c>
      <c r="K6" s="7">
        <f>'Прайс-лист'!N844</f>
        <v>62.482818000000002</v>
      </c>
    </row>
    <row r="7" spans="1:11" ht="3.75" customHeight="1" thickTop="1" thickBot="1">
      <c r="C7" s="9"/>
      <c r="D7" s="10"/>
      <c r="E7" s="13"/>
      <c r="F7" s="13"/>
      <c r="G7" s="444"/>
      <c r="H7" s="444"/>
      <c r="I7" s="444"/>
      <c r="J7" s="9"/>
    </row>
    <row r="8" spans="1:11" ht="18.75" customHeight="1" thickTop="1" thickBot="1">
      <c r="B8" s="16" t="s">
        <v>2283</v>
      </c>
      <c r="C8" s="9" t="s">
        <v>2287</v>
      </c>
      <c r="D8" s="10"/>
      <c r="E8" s="231" t="s">
        <v>213</v>
      </c>
      <c r="F8" s="14"/>
      <c r="G8" s="444"/>
      <c r="H8" s="444"/>
      <c r="I8" s="444"/>
      <c r="J8" s="9" t="s">
        <v>87</v>
      </c>
      <c r="K8" s="7">
        <f>'Прайс-лист'!N845</f>
        <v>227.84457700000002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2284</v>
      </c>
      <c r="C10" s="9" t="s">
        <v>2288</v>
      </c>
      <c r="D10" s="10"/>
      <c r="E10" s="232" t="s">
        <v>214</v>
      </c>
      <c r="F10" s="12"/>
      <c r="G10" s="444"/>
      <c r="H10" s="444"/>
      <c r="I10" s="444"/>
      <c r="J10" s="9" t="s">
        <v>87</v>
      </c>
      <c r="K10" s="7">
        <f>'Прайс-лист'!N846</f>
        <v>187.88639800000001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1" ht="18.75" customHeight="1" thickTop="1" thickBot="1">
      <c r="B12" s="16" t="s">
        <v>2285</v>
      </c>
      <c r="C12" s="9" t="s">
        <v>2289</v>
      </c>
      <c r="D12" s="10"/>
      <c r="E12" s="233" t="s">
        <v>215</v>
      </c>
      <c r="F12" s="12"/>
      <c r="G12" s="444"/>
      <c r="H12" s="444"/>
      <c r="I12" s="444"/>
      <c r="J12" s="9" t="s">
        <v>87</v>
      </c>
      <c r="K12" s="7">
        <f>'Прайс-лист'!N847</f>
        <v>179.203316</v>
      </c>
    </row>
    <row r="13" spans="1:11" ht="7.5" customHeight="1" thickTop="1"/>
    <row r="14" spans="1:11" ht="37.5" customHeight="1">
      <c r="B14" s="484" t="s">
        <v>18</v>
      </c>
      <c r="C14" s="485"/>
      <c r="D14" s="485"/>
      <c r="E14" s="485"/>
      <c r="F14" s="485"/>
      <c r="G14" s="486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7" t="s">
        <v>2613</v>
      </c>
      <c r="C16" s="437"/>
      <c r="D16" s="437"/>
      <c r="E16" s="437"/>
      <c r="F16" s="437"/>
      <c r="G16" s="437"/>
      <c r="H16" s="437"/>
      <c r="I16" s="437"/>
      <c r="J16" s="437"/>
      <c r="K16" s="437"/>
    </row>
    <row r="17" spans="2:11" ht="18.75" customHeight="1">
      <c r="B17" s="437" t="s">
        <v>37</v>
      </c>
      <c r="C17" s="437"/>
      <c r="D17" s="437"/>
      <c r="E17" s="437"/>
      <c r="F17" s="437"/>
      <c r="G17" s="437"/>
      <c r="H17" s="437"/>
      <c r="I17" s="437"/>
      <c r="J17" s="437"/>
      <c r="K17" s="437"/>
    </row>
    <row r="18" spans="2:11" ht="18.75" customHeight="1" thickBot="1">
      <c r="B18" s="437" t="s">
        <v>93</v>
      </c>
      <c r="C18" s="437"/>
      <c r="D18" s="437"/>
      <c r="E18" s="437"/>
      <c r="F18" s="437"/>
      <c r="G18" s="437"/>
      <c r="H18" s="437"/>
      <c r="I18" s="437"/>
      <c r="J18" s="437"/>
      <c r="K18" s="437"/>
    </row>
    <row r="19" spans="2:11" ht="18.75" customHeight="1" thickTop="1" thickBot="1">
      <c r="E19" s="230" t="s">
        <v>212</v>
      </c>
      <c r="F19" s="436" t="s">
        <v>1698</v>
      </c>
      <c r="G19" s="437"/>
      <c r="H19" s="437"/>
      <c r="I19" s="437"/>
      <c r="J19" s="437"/>
      <c r="K19" s="437"/>
    </row>
    <row r="20" spans="2:11" ht="18.75" customHeight="1" thickTop="1" thickBot="1">
      <c r="E20" s="231" t="s">
        <v>213</v>
      </c>
      <c r="F20" s="436" t="s">
        <v>1699</v>
      </c>
      <c r="G20" s="437"/>
      <c r="H20" s="437"/>
      <c r="I20" s="437"/>
      <c r="J20" s="437"/>
      <c r="K20" s="437"/>
    </row>
    <row r="21" spans="2:11" ht="18.75" customHeight="1" thickTop="1" thickBot="1">
      <c r="E21" s="232" t="s">
        <v>214</v>
      </c>
      <c r="F21" s="436" t="s">
        <v>1765</v>
      </c>
      <c r="G21" s="437"/>
      <c r="H21" s="437"/>
      <c r="I21" s="437"/>
      <c r="J21" s="437"/>
      <c r="K21" s="437"/>
    </row>
    <row r="22" spans="2:11" ht="18.75" customHeight="1" thickTop="1" thickBot="1">
      <c r="E22" s="233" t="s">
        <v>215</v>
      </c>
      <c r="F22" s="436" t="s">
        <v>1766</v>
      </c>
      <c r="G22" s="437"/>
      <c r="H22" s="437"/>
      <c r="I22" s="437"/>
      <c r="J22" s="437"/>
      <c r="K22" s="437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1:K21"/>
    <mergeCell ref="F22:K22"/>
    <mergeCell ref="B14:G14"/>
    <mergeCell ref="B2:K2"/>
    <mergeCell ref="G6:G12"/>
    <mergeCell ref="H6:H12"/>
    <mergeCell ref="I6:I12"/>
    <mergeCell ref="B16:K16"/>
    <mergeCell ref="B17:K17"/>
    <mergeCell ref="B18:K18"/>
    <mergeCell ref="F19:K19"/>
    <mergeCell ref="F20:K20"/>
  </mergeCells>
  <hyperlinks>
    <hyperlink ref="A3" location="Т!R51C2" display="ТРИМАЧІ" xr:uid="{00000000-0004-0000-3800-000000000000}"/>
    <hyperlink ref="A4" location="'Прайс-лист'!R845C2" display="ПРАЙС" xr:uid="{00000000-0004-0000-38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3" t="s">
        <v>1928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2290</v>
      </c>
      <c r="C6" s="9" t="s">
        <v>2293</v>
      </c>
      <c r="D6" s="10"/>
      <c r="E6" s="11" t="s">
        <v>385</v>
      </c>
      <c r="F6" s="12"/>
      <c r="G6" s="444">
        <v>35</v>
      </c>
      <c r="H6" s="444">
        <v>26</v>
      </c>
      <c r="I6" s="444">
        <v>7</v>
      </c>
      <c r="J6" s="444">
        <v>70</v>
      </c>
      <c r="K6" s="9">
        <v>4.4999999999999998E-2</v>
      </c>
      <c r="L6" s="7">
        <f>'Прайс-лист'!N858</f>
        <v>35.584634399999999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2291</v>
      </c>
      <c r="C8" s="9" t="s">
        <v>465</v>
      </c>
      <c r="D8" s="10"/>
      <c r="E8" s="27" t="s">
        <v>11</v>
      </c>
      <c r="F8" s="14"/>
      <c r="G8" s="444"/>
      <c r="H8" s="444"/>
      <c r="I8" s="444"/>
      <c r="J8" s="444"/>
      <c r="K8" s="9" t="s">
        <v>87</v>
      </c>
      <c r="L8" s="7">
        <f>'Прайс-лист'!N859</f>
        <v>260.57568162574086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3" ht="18.75" customHeight="1" thickTop="1" thickBot="1">
      <c r="B10" s="16" t="s">
        <v>2292</v>
      </c>
      <c r="C10" s="9" t="s">
        <v>466</v>
      </c>
      <c r="D10" s="10"/>
      <c r="E10" s="28" t="s">
        <v>386</v>
      </c>
      <c r="F10" s="12"/>
      <c r="G10" s="444"/>
      <c r="H10" s="444"/>
      <c r="I10" s="444"/>
      <c r="J10" s="444"/>
      <c r="K10" s="9" t="s">
        <v>87</v>
      </c>
      <c r="L10" s="7">
        <f>'Прайс-лист'!N860</f>
        <v>191.08883319220996</v>
      </c>
    </row>
    <row r="11" spans="1:13" ht="7.5" customHeight="1" thickTop="1"/>
    <row r="12" spans="1:13" ht="37.5" customHeight="1">
      <c r="B12" s="466" t="s">
        <v>18</v>
      </c>
      <c r="C12" s="467"/>
      <c r="D12" s="467"/>
      <c r="E12" s="467"/>
      <c r="F12" s="467"/>
      <c r="G12" s="468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7" t="s">
        <v>1205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29"/>
    </row>
    <row r="15" spans="1:13" ht="18.75" customHeight="1" thickTop="1" thickBot="1">
      <c r="E15" s="11" t="s">
        <v>385</v>
      </c>
      <c r="F15" s="436" t="s">
        <v>38</v>
      </c>
      <c r="G15" s="437"/>
      <c r="H15" s="437"/>
      <c r="I15" s="437"/>
      <c r="J15" s="437"/>
      <c r="K15" s="437"/>
      <c r="L15" s="437"/>
    </row>
    <row r="16" spans="1:13" ht="18.75" customHeight="1" thickTop="1" thickBot="1">
      <c r="E16" s="27" t="s">
        <v>11</v>
      </c>
      <c r="F16" s="436" t="s">
        <v>39</v>
      </c>
      <c r="G16" s="437"/>
      <c r="H16" s="437"/>
      <c r="I16" s="437"/>
      <c r="J16" s="437"/>
      <c r="K16" s="437"/>
      <c r="L16" s="437"/>
    </row>
    <row r="17" spans="5:12" ht="18.75" customHeight="1" thickTop="1" thickBot="1">
      <c r="E17" s="28" t="s">
        <v>386</v>
      </c>
      <c r="F17" s="436" t="s">
        <v>40</v>
      </c>
      <c r="G17" s="437"/>
      <c r="H17" s="437"/>
      <c r="I17" s="437"/>
      <c r="J17" s="437"/>
      <c r="K17" s="437"/>
      <c r="L17" s="437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14:L14"/>
    <mergeCell ref="I6:I10"/>
    <mergeCell ref="F15:L15"/>
    <mergeCell ref="F16:L16"/>
    <mergeCell ref="F17:L17"/>
    <mergeCell ref="B2:L2"/>
    <mergeCell ref="G6:G10"/>
    <mergeCell ref="H6:H10"/>
    <mergeCell ref="J6:J10"/>
    <mergeCell ref="B12:G12"/>
  </mergeCells>
  <hyperlinks>
    <hyperlink ref="A3" location="Т!R51C3" display="ТРИМАЧІ" xr:uid="{00000000-0004-0000-3900-000000000000}"/>
    <hyperlink ref="A4" location="'Прайс-лист'!R859C2" display="ПРАЙС" xr:uid="{00000000-0004-0000-3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5" tint="0.39997558519241921"/>
    <pageSetUpPr fitToPage="1"/>
  </sheetPr>
  <dimension ref="A1:O39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6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69" t="s">
        <v>1929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2296</v>
      </c>
      <c r="C6" s="9" t="s">
        <v>2294</v>
      </c>
      <c r="D6" s="10"/>
      <c r="E6" s="11" t="s">
        <v>385</v>
      </c>
      <c r="F6" s="12"/>
      <c r="G6" s="444">
        <v>35</v>
      </c>
      <c r="H6" s="444">
        <v>26</v>
      </c>
      <c r="I6" s="444">
        <v>7</v>
      </c>
      <c r="J6" s="444">
        <v>90</v>
      </c>
      <c r="K6" s="444" t="s">
        <v>67</v>
      </c>
      <c r="L6" s="390">
        <v>7.0000000000000007E-2</v>
      </c>
      <c r="M6" s="7">
        <f>'Прайс-лист'!N871</f>
        <v>46.424169499999998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2297</v>
      </c>
      <c r="C8" s="9" t="s">
        <v>2295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'Прайс-лист'!N872</f>
        <v>270.99870889077056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2298</v>
      </c>
      <c r="C10" s="9" t="s">
        <v>469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'Прайс-лист'!N873</f>
        <v>194.56317561388656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2299</v>
      </c>
      <c r="C12" s="9" t="s">
        <v>470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'Прайс-лист'!N874</f>
        <v>123.33915596951734</v>
      </c>
    </row>
    <row r="13" spans="1:13" ht="7.5" customHeight="1" thickTop="1"/>
    <row r="14" spans="1:13" ht="37.5" customHeight="1">
      <c r="B14" s="472" t="s">
        <v>18</v>
      </c>
      <c r="C14" s="473"/>
      <c r="D14" s="473"/>
      <c r="E14" s="473"/>
      <c r="F14" s="473"/>
      <c r="G14" s="474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7" t="s">
        <v>36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</row>
    <row r="17" spans="2:13" ht="18.75" customHeight="1">
      <c r="B17" s="437" t="s">
        <v>37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</row>
    <row r="18" spans="2:13" ht="18.75" customHeight="1" thickBot="1">
      <c r="B18" s="437" t="s">
        <v>93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</row>
    <row r="19" spans="2:13" ht="18.75" customHeight="1" thickTop="1" thickBot="1">
      <c r="E19" s="11" t="s">
        <v>385</v>
      </c>
      <c r="F19" s="436" t="s">
        <v>38</v>
      </c>
      <c r="G19" s="437"/>
      <c r="H19" s="437"/>
      <c r="I19" s="437"/>
      <c r="J19" s="437"/>
      <c r="K19" s="437"/>
      <c r="L19" s="437"/>
      <c r="M19" s="437"/>
    </row>
    <row r="20" spans="2:13" ht="18.75" customHeight="1" thickTop="1" thickBot="1">
      <c r="E20" s="27" t="s">
        <v>11</v>
      </c>
      <c r="F20" s="436" t="s">
        <v>39</v>
      </c>
      <c r="G20" s="437"/>
      <c r="H20" s="437"/>
      <c r="I20" s="437"/>
      <c r="J20" s="437"/>
      <c r="K20" s="437"/>
      <c r="L20" s="437"/>
      <c r="M20" s="437"/>
    </row>
    <row r="21" spans="2:13" ht="18.75" customHeight="1" thickTop="1" thickBot="1">
      <c r="E21" s="28" t="s">
        <v>386</v>
      </c>
      <c r="F21" s="436" t="s">
        <v>40</v>
      </c>
      <c r="G21" s="437"/>
      <c r="H21" s="437"/>
      <c r="I21" s="437"/>
      <c r="J21" s="437"/>
      <c r="K21" s="437"/>
      <c r="L21" s="437"/>
      <c r="M21" s="437"/>
    </row>
    <row r="22" spans="2:13" ht="18.75" customHeight="1" thickTop="1" thickBot="1">
      <c r="E22" s="94" t="s">
        <v>388</v>
      </c>
      <c r="F22" s="436" t="s">
        <v>94</v>
      </c>
      <c r="G22" s="437"/>
      <c r="H22" s="437"/>
      <c r="I22" s="437"/>
      <c r="J22" s="437"/>
      <c r="K22" s="437"/>
      <c r="L22" s="437"/>
      <c r="M22" s="437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F20:M20"/>
    <mergeCell ref="F21:M21"/>
    <mergeCell ref="F22:M22"/>
    <mergeCell ref="B14:G14"/>
    <mergeCell ref="B16:M16"/>
    <mergeCell ref="B17:M17"/>
    <mergeCell ref="B18:M18"/>
    <mergeCell ref="F19:M19"/>
    <mergeCell ref="B2:M2"/>
    <mergeCell ref="G6:G12"/>
    <mergeCell ref="H6:H12"/>
    <mergeCell ref="I6:I12"/>
    <mergeCell ref="J6:J12"/>
    <mergeCell ref="K6:K12"/>
  </mergeCells>
  <hyperlinks>
    <hyperlink ref="A3" location="Т!R51C4" display="ТРИМАЧІ" xr:uid="{00000000-0004-0000-3A00-000000000000}"/>
    <hyperlink ref="A4" location="'Прайс-лист'!R872C2" display="ПРАЙС" xr:uid="{00000000-0004-0000-3A00-000001000000}"/>
  </hyperlinks>
  <pageMargins left="0.7" right="0.7" top="0.75" bottom="0.75" header="0.3" footer="0.3"/>
  <pageSetup paperSize="9" scale="58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E92"/>
  <sheetViews>
    <sheetView zoomScale="85" zoomScaleNormal="85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4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83"/>
      <c r="D21" s="383"/>
    </row>
    <row r="22" spans="2:4" ht="75" customHeight="1">
      <c r="B22" s="397"/>
      <c r="C22" s="383"/>
      <c r="D22" s="383"/>
    </row>
    <row r="23" spans="2:4" ht="75" customHeight="1">
      <c r="B23" s="397"/>
      <c r="C23" s="383"/>
      <c r="D23" s="383"/>
    </row>
    <row r="24" spans="2:4" ht="7.5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  <row r="90" ht="75" hidden="1" customHeight="1"/>
    <row r="91" ht="75" hidden="1" customHeight="1"/>
    <row r="92" ht="75" hidden="1" customHeight="1"/>
  </sheetData>
  <sheetProtection algorithmName="SHA-512" hashValue="dT35aq+y3zKCXNI41RiXylRTkzc+FZhPnelSGyNhSui3xs4NDm1HCFuqJKwtUE0sKAVa8mucJ++RvY1c5txW5Q==" saltValue="ig3LczzyZtb/9fCrkQb/VA==" spinCount="100000" sheet="1" objects="1" scenarios="1"/>
  <mergeCells count="21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21:B23"/>
    <mergeCell ref="B15:B17"/>
    <mergeCell ref="C15:C17"/>
    <mergeCell ref="D15:D17"/>
    <mergeCell ref="B18:B20"/>
    <mergeCell ref="C18:C20"/>
    <mergeCell ref="D18:D20"/>
  </mergeCells>
  <pageMargins left="0.7" right="0.7" top="0.75" bottom="0.75" header="0.3" footer="0.3"/>
  <pageSetup paperSize="9" scale="33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5" tint="0.39997558519241921"/>
    <pageSetUpPr fitToPage="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29.140625" style="4" customWidth="1"/>
    <col min="13" max="13" width="9.140625" style="251"/>
    <col min="14" max="16384" width="9.140625" style="4"/>
  </cols>
  <sheetData>
    <row r="1" spans="1:11" ht="15" customHeight="1"/>
    <row r="2" spans="1:11" ht="37.5" customHeight="1">
      <c r="B2" s="469" t="s">
        <v>1930</v>
      </c>
      <c r="C2" s="470"/>
      <c r="D2" s="470"/>
      <c r="E2" s="470"/>
      <c r="F2" s="470"/>
      <c r="G2" s="470"/>
      <c r="H2" s="470"/>
      <c r="I2" s="470"/>
      <c r="J2" s="470"/>
      <c r="K2" s="471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16" t="s">
        <v>2300</v>
      </c>
      <c r="C6" s="9" t="s">
        <v>471</v>
      </c>
      <c r="D6" s="10"/>
      <c r="E6" s="27" t="s">
        <v>11</v>
      </c>
      <c r="F6" s="12"/>
      <c r="G6" s="444">
        <v>25</v>
      </c>
      <c r="H6" s="444">
        <v>5</v>
      </c>
      <c r="I6" s="444">
        <v>15</v>
      </c>
      <c r="J6" s="9" t="s">
        <v>87</v>
      </c>
      <c r="K6" s="7">
        <f>'Прайс-лист'!N885</f>
        <v>110.77940811515664</v>
      </c>
    </row>
    <row r="7" spans="1:11" ht="3.75" customHeight="1" thickTop="1" thickBot="1">
      <c r="C7" s="9"/>
      <c r="D7" s="10"/>
      <c r="E7" s="13"/>
      <c r="F7" s="13"/>
      <c r="G7" s="444"/>
      <c r="H7" s="444"/>
      <c r="I7" s="444"/>
      <c r="J7" s="9"/>
    </row>
    <row r="8" spans="1:11" ht="18.75" customHeight="1" thickTop="1" thickBot="1">
      <c r="B8" s="16" t="s">
        <v>2301</v>
      </c>
      <c r="C8" s="9" t="s">
        <v>472</v>
      </c>
      <c r="D8" s="10"/>
      <c r="E8" s="242" t="s">
        <v>438</v>
      </c>
      <c r="F8" s="14"/>
      <c r="G8" s="444"/>
      <c r="H8" s="444"/>
      <c r="I8" s="444"/>
      <c r="J8" s="390">
        <v>0.02</v>
      </c>
      <c r="K8" s="7">
        <f>'Прайс-лист'!N886</f>
        <v>38.888584999999999</v>
      </c>
    </row>
    <row r="9" spans="1:11" ht="7.5" customHeight="1" thickTop="1" thickBot="1">
      <c r="B9" s="204"/>
      <c r="C9" s="205"/>
      <c r="D9" s="210"/>
      <c r="E9" s="207"/>
      <c r="F9" s="210"/>
      <c r="G9" s="205"/>
      <c r="H9" s="205"/>
      <c r="I9" s="205"/>
      <c r="J9" s="205"/>
      <c r="K9" s="210"/>
    </row>
    <row r="10" spans="1:11" ht="7.5" customHeight="1" thickBot="1">
      <c r="B10" s="25"/>
      <c r="C10" s="9"/>
      <c r="E10" s="14"/>
      <c r="G10" s="9"/>
      <c r="H10" s="9"/>
      <c r="I10" s="9"/>
      <c r="J10" s="9"/>
    </row>
    <row r="11" spans="1:11" ht="18.75" customHeight="1" thickTop="1" thickBot="1">
      <c r="B11" s="16" t="s">
        <v>2302</v>
      </c>
      <c r="C11" s="9" t="s">
        <v>474</v>
      </c>
      <c r="D11" s="10"/>
      <c r="E11" s="27" t="s">
        <v>11</v>
      </c>
      <c r="F11" s="12"/>
      <c r="G11" s="444">
        <v>20</v>
      </c>
      <c r="H11" s="444" t="s">
        <v>2614</v>
      </c>
      <c r="I11" s="444">
        <v>10</v>
      </c>
      <c r="J11" s="9" t="s">
        <v>87</v>
      </c>
      <c r="K11" s="7">
        <f>'Прайс-лист'!N887</f>
        <v>26.057568162574089</v>
      </c>
    </row>
    <row r="12" spans="1:11" ht="3.75" customHeight="1" thickTop="1" thickBot="1">
      <c r="C12" s="9"/>
      <c r="D12" s="10"/>
      <c r="E12" s="13"/>
      <c r="F12" s="13"/>
      <c r="G12" s="444"/>
      <c r="H12" s="444"/>
      <c r="I12" s="444"/>
      <c r="J12" s="9"/>
      <c r="K12" s="7"/>
    </row>
    <row r="13" spans="1:11" ht="18.75" customHeight="1" thickTop="1" thickBot="1">
      <c r="B13" s="16" t="s">
        <v>2303</v>
      </c>
      <c r="C13" s="9" t="s">
        <v>475</v>
      </c>
      <c r="D13" s="10"/>
      <c r="E13" s="242" t="s">
        <v>438</v>
      </c>
      <c r="F13" s="14"/>
      <c r="G13" s="444"/>
      <c r="H13" s="444"/>
      <c r="I13" s="444"/>
      <c r="J13" s="9">
        <v>5.0000000000000001E-3</v>
      </c>
      <c r="K13" s="7">
        <f>'Прайс-лист'!N888</f>
        <v>10.770461507197291</v>
      </c>
    </row>
    <row r="14" spans="1:11" ht="7.5" customHeight="1" thickTop="1"/>
    <row r="15" spans="1:11" ht="37.5" customHeight="1">
      <c r="B15" s="472" t="s">
        <v>18</v>
      </c>
      <c r="C15" s="473"/>
      <c r="D15" s="473"/>
      <c r="E15" s="473"/>
      <c r="F15" s="473"/>
      <c r="G15" s="474"/>
    </row>
    <row r="16" spans="1:11" ht="7.5" customHeight="1"/>
    <row r="17" spans="2:11" ht="18.75" customHeight="1" thickBot="1">
      <c r="B17" s="494" t="s">
        <v>3627</v>
      </c>
      <c r="C17" s="494"/>
      <c r="D17" s="494"/>
      <c r="E17" s="494"/>
      <c r="F17" s="494"/>
      <c r="G17" s="494"/>
      <c r="H17" s="494"/>
      <c r="I17" s="494"/>
      <c r="J17" s="494"/>
      <c r="K17" s="494"/>
    </row>
    <row r="18" spans="2:11" ht="18.75" customHeight="1" thickTop="1" thickBot="1">
      <c r="E18" s="27" t="s">
        <v>11</v>
      </c>
      <c r="F18" s="436" t="s">
        <v>39</v>
      </c>
      <c r="G18" s="437"/>
      <c r="H18" s="437"/>
      <c r="I18" s="437"/>
      <c r="J18" s="437"/>
      <c r="K18" s="437"/>
    </row>
    <row r="19" spans="2:11" ht="18.75" customHeight="1" thickTop="1" thickBot="1">
      <c r="E19" s="242" t="s">
        <v>438</v>
      </c>
      <c r="F19" s="436" t="s">
        <v>2581</v>
      </c>
      <c r="G19" s="437"/>
      <c r="H19" s="437"/>
      <c r="I19" s="437"/>
      <c r="J19" s="437"/>
      <c r="K19" s="437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1">
    <mergeCell ref="F18:K18"/>
    <mergeCell ref="F19:K19"/>
    <mergeCell ref="B15:G15"/>
    <mergeCell ref="B17:K17"/>
    <mergeCell ref="B2:K2"/>
    <mergeCell ref="G6:G8"/>
    <mergeCell ref="H6:H8"/>
    <mergeCell ref="I6:I8"/>
    <mergeCell ref="G11:G13"/>
    <mergeCell ref="H11:H13"/>
    <mergeCell ref="I11:I13"/>
  </mergeCells>
  <hyperlinks>
    <hyperlink ref="A3" location="Т!R54C2" display="ТРИМАЧІ" xr:uid="{00000000-0004-0000-3B00-000000000000}"/>
    <hyperlink ref="A4" location="'Прайс-лист'!R886C2" display="ПРАЙС" xr:uid="{00000000-0004-0000-3B00-000001000000}"/>
  </hyperlinks>
  <pageMargins left="0.7" right="0.7" top="0.75" bottom="0.75" header="0.3" footer="0.3"/>
  <pageSetup paperSize="9" scale="52" orientation="landscape" horizontalDpi="4294967293" verticalDpi="0" r:id="rId1"/>
  <colBreaks count="1" manualBreakCount="1">
    <brk id="12" max="47" man="1"/>
  </col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5" tint="0.39997558519241921"/>
    <pageSetUpPr fitToPage="1"/>
  </sheetPr>
  <dimension ref="A1:O37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48.57031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5" t="s">
        <v>1931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1203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2304</v>
      </c>
      <c r="C6" s="9" t="s">
        <v>2307</v>
      </c>
      <c r="D6" s="10"/>
      <c r="E6" s="11" t="s">
        <v>385</v>
      </c>
      <c r="F6" s="12"/>
      <c r="G6" s="444">
        <v>65</v>
      </c>
      <c r="H6" s="444">
        <v>115</v>
      </c>
      <c r="I6" s="444">
        <v>26</v>
      </c>
      <c r="J6" s="444" t="s">
        <v>3562</v>
      </c>
      <c r="K6" s="444" t="s">
        <v>3575</v>
      </c>
      <c r="L6" s="9">
        <v>0.17299999999999999</v>
      </c>
      <c r="M6" s="7">
        <f>'Прайс-лист'!N899</f>
        <v>100.07848508648122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2305</v>
      </c>
      <c r="C8" s="9" t="s">
        <v>478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'Прайс-лист'!N900</f>
        <v>555.89478746824716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4" ht="18.75" customHeight="1" thickTop="1" thickBot="1">
      <c r="B10" s="16" t="s">
        <v>2306</v>
      </c>
      <c r="C10" s="9" t="s">
        <v>479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'Прайс-лист'!N901</f>
        <v>364.8059542760372</v>
      </c>
    </row>
    <row r="11" spans="1:14" ht="7.5" customHeight="1" thickTop="1"/>
    <row r="12" spans="1:14" ht="37.5" customHeight="1">
      <c r="B12" s="448" t="s">
        <v>18</v>
      </c>
      <c r="C12" s="449"/>
      <c r="D12" s="449"/>
      <c r="E12" s="449"/>
      <c r="F12" s="449"/>
      <c r="G12" s="450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7" t="s">
        <v>3566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29"/>
    </row>
    <row r="15" spans="1:14" ht="18.75" customHeight="1" thickTop="1" thickBot="1">
      <c r="E15" s="11" t="s">
        <v>385</v>
      </c>
      <c r="F15" s="436" t="s">
        <v>38</v>
      </c>
      <c r="G15" s="437"/>
      <c r="H15" s="437"/>
      <c r="I15" s="227"/>
      <c r="J15" s="227"/>
    </row>
    <row r="16" spans="1:14" ht="18.75" customHeight="1" thickTop="1" thickBot="1">
      <c r="E16" s="27" t="s">
        <v>11</v>
      </c>
      <c r="F16" s="436" t="s">
        <v>39</v>
      </c>
      <c r="G16" s="437"/>
      <c r="H16" s="437"/>
      <c r="I16" s="227"/>
      <c r="J16" s="227"/>
    </row>
    <row r="17" spans="5:10" ht="18.75" customHeight="1" thickTop="1" thickBot="1">
      <c r="E17" s="28" t="s">
        <v>386</v>
      </c>
      <c r="F17" s="436" t="s">
        <v>40</v>
      </c>
      <c r="G17" s="437"/>
      <c r="H17" s="437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3" display="ТРИМАЧІ" xr:uid="{00000000-0004-0000-3C00-000000000000}"/>
    <hyperlink ref="A4" location="'Прайс-лист'!R900C2" display="ПРАЙС" xr:uid="{00000000-0004-0000-3C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5" tint="0.39997558519241921"/>
    <pageSetUpPr fitToPage="1"/>
  </sheetPr>
  <dimension ref="A1:O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50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5" t="s">
        <v>1932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3563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2308</v>
      </c>
      <c r="C6" s="9" t="s">
        <v>2311</v>
      </c>
      <c r="D6" s="10"/>
      <c r="E6" s="11" t="s">
        <v>385</v>
      </c>
      <c r="F6" s="12"/>
      <c r="G6" s="444">
        <v>160</v>
      </c>
      <c r="H6" s="444">
        <v>115</v>
      </c>
      <c r="I6" s="444">
        <v>26</v>
      </c>
      <c r="J6" s="444" t="s">
        <v>3564</v>
      </c>
      <c r="K6" s="444" t="s">
        <v>3576</v>
      </c>
      <c r="L6" s="9">
        <v>0.24299999999999999</v>
      </c>
      <c r="M6" s="7">
        <f>'Прайс-лист'!N912</f>
        <v>118.12764233700254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4" ht="18.75" customHeight="1" thickTop="1" thickBot="1">
      <c r="B8" s="16" t="s">
        <v>2309</v>
      </c>
      <c r="C8" s="9" t="s">
        <v>481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'Прайс-лист'!N913</f>
        <v>590.63821168501272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4" ht="18.75" customHeight="1" thickTop="1" thickBot="1">
      <c r="B10" s="16" t="s">
        <v>2310</v>
      </c>
      <c r="C10" s="9" t="s">
        <v>482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'Прайс-лист'!N914</f>
        <v>383.91483759525823</v>
      </c>
    </row>
    <row r="11" spans="1:14" ht="7.5" customHeight="1" thickTop="1"/>
    <row r="12" spans="1:14" ht="37.5" customHeight="1">
      <c r="B12" s="448" t="s">
        <v>18</v>
      </c>
      <c r="C12" s="449"/>
      <c r="D12" s="449"/>
      <c r="E12" s="449"/>
      <c r="F12" s="449"/>
      <c r="G12" s="450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7" t="s">
        <v>3566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29"/>
    </row>
    <row r="15" spans="1:14" ht="18.75" customHeight="1" thickTop="1" thickBot="1">
      <c r="E15" s="11" t="s">
        <v>385</v>
      </c>
      <c r="F15" s="436" t="s">
        <v>38</v>
      </c>
      <c r="G15" s="437"/>
      <c r="H15" s="437"/>
      <c r="I15" s="227"/>
      <c r="J15" s="227"/>
    </row>
    <row r="16" spans="1:14" ht="18.75" customHeight="1" thickTop="1" thickBot="1">
      <c r="E16" s="27" t="s">
        <v>11</v>
      </c>
      <c r="F16" s="436" t="s">
        <v>39</v>
      </c>
      <c r="G16" s="437"/>
      <c r="H16" s="437"/>
      <c r="I16" s="227"/>
      <c r="J16" s="227"/>
    </row>
    <row r="17" spans="5:10" ht="18.75" customHeight="1" thickTop="1" thickBot="1">
      <c r="E17" s="28" t="s">
        <v>386</v>
      </c>
      <c r="F17" s="436" t="s">
        <v>40</v>
      </c>
      <c r="G17" s="437"/>
      <c r="H17" s="437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4" display="ТРИМАЧІ" xr:uid="{00000000-0004-0000-3D00-000000000000}"/>
    <hyperlink ref="A4" location="'Прайс-лист'!R913C2" display="ПРАЙС" xr:uid="{00000000-0004-0000-3D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1.855468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3" t="s">
        <v>1933</v>
      </c>
      <c r="C2" s="504"/>
      <c r="D2" s="504"/>
      <c r="E2" s="504"/>
      <c r="F2" s="504"/>
      <c r="G2" s="504"/>
      <c r="H2" s="504"/>
      <c r="I2" s="504"/>
      <c r="J2" s="504"/>
      <c r="K2" s="504"/>
      <c r="L2" s="505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2312</v>
      </c>
      <c r="C6" s="9" t="s">
        <v>2316</v>
      </c>
      <c r="D6" s="10"/>
      <c r="E6" s="11" t="s">
        <v>385</v>
      </c>
      <c r="F6" s="12"/>
      <c r="G6" s="444">
        <v>115</v>
      </c>
      <c r="H6" s="444">
        <v>26</v>
      </c>
      <c r="I6" s="444" t="s">
        <v>3562</v>
      </c>
      <c r="J6" s="506" t="s">
        <v>3568</v>
      </c>
      <c r="K6" s="9">
        <v>0.20100000000000001</v>
      </c>
      <c r="L6" s="7">
        <f>'Прайс-лист'!N925</f>
        <v>136.61188752959998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506"/>
      <c r="K7" s="9"/>
    </row>
    <row r="8" spans="1:12" ht="18.75" customHeight="1" thickTop="1" thickBot="1">
      <c r="B8" s="16" t="s">
        <v>2313</v>
      </c>
      <c r="C8" s="9" t="s">
        <v>2317</v>
      </c>
      <c r="D8" s="10"/>
      <c r="E8" s="27" t="s">
        <v>11</v>
      </c>
      <c r="F8" s="14"/>
      <c r="G8" s="444"/>
      <c r="H8" s="444"/>
      <c r="I8" s="444"/>
      <c r="J8" s="506"/>
      <c r="K8" s="9" t="s">
        <v>87</v>
      </c>
      <c r="L8" s="7">
        <f>'Прайс-лист'!N926</f>
        <v>564.58064352243866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506"/>
      <c r="K9" s="9"/>
    </row>
    <row r="10" spans="1:12" ht="18.75" customHeight="1" thickTop="1" thickBot="1">
      <c r="B10" s="16" t="s">
        <v>2314</v>
      </c>
      <c r="C10" s="9" t="s">
        <v>485</v>
      </c>
      <c r="D10" s="10"/>
      <c r="E10" s="28" t="s">
        <v>386</v>
      </c>
      <c r="F10" s="12"/>
      <c r="G10" s="444"/>
      <c r="H10" s="444"/>
      <c r="I10" s="444"/>
      <c r="J10" s="506"/>
      <c r="K10" s="9" t="s">
        <v>87</v>
      </c>
      <c r="L10" s="7">
        <f>'Прайс-лист'!N927</f>
        <v>378.70332396274341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06"/>
      <c r="K11" s="9"/>
    </row>
    <row r="12" spans="1:12" ht="18.75" customHeight="1" thickTop="1" thickBot="1">
      <c r="B12" s="16" t="s">
        <v>2315</v>
      </c>
      <c r="C12" s="9" t="s">
        <v>486</v>
      </c>
      <c r="D12" s="10"/>
      <c r="E12" s="94" t="s">
        <v>388</v>
      </c>
      <c r="F12" s="12"/>
      <c r="G12" s="444"/>
      <c r="H12" s="444"/>
      <c r="I12" s="444"/>
      <c r="J12" s="506"/>
      <c r="K12" s="9" t="s">
        <v>87</v>
      </c>
      <c r="L12" s="7">
        <f>'Прайс-лист'!N928</f>
        <v>302.26779068585938</v>
      </c>
    </row>
    <row r="13" spans="1:12" ht="7.5" customHeight="1" thickTop="1"/>
    <row r="14" spans="1:12" ht="37.5" customHeight="1">
      <c r="B14" s="507" t="s">
        <v>18</v>
      </c>
      <c r="C14" s="508"/>
      <c r="D14" s="508"/>
      <c r="E14" s="508"/>
      <c r="F14" s="508"/>
      <c r="G14" s="50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7" t="s">
        <v>3567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5:8" ht="18.75" customHeight="1" thickTop="1" thickBot="1">
      <c r="E17" s="11" t="s">
        <v>385</v>
      </c>
      <c r="F17" s="436" t="s">
        <v>38</v>
      </c>
      <c r="G17" s="437"/>
      <c r="H17" s="437"/>
    </row>
    <row r="18" spans="5:8" ht="18.75" customHeight="1" thickTop="1" thickBot="1">
      <c r="E18" s="27" t="s">
        <v>11</v>
      </c>
      <c r="F18" s="436" t="s">
        <v>39</v>
      </c>
      <c r="G18" s="437"/>
      <c r="H18" s="437"/>
    </row>
    <row r="19" spans="5:8" ht="18.75" customHeight="1" thickTop="1" thickBot="1">
      <c r="E19" s="28" t="s">
        <v>386</v>
      </c>
      <c r="F19" s="436" t="s">
        <v>40</v>
      </c>
      <c r="G19" s="437"/>
      <c r="H19" s="437"/>
    </row>
    <row r="20" spans="5:8" ht="18.75" customHeight="1" thickTop="1" thickBot="1">
      <c r="E20" s="94" t="s">
        <v>388</v>
      </c>
      <c r="F20" s="436" t="s">
        <v>94</v>
      </c>
      <c r="G20" s="437"/>
      <c r="H20" s="437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9:H19"/>
    <mergeCell ref="F20:H20"/>
    <mergeCell ref="B14:G14"/>
    <mergeCell ref="B16:L16"/>
    <mergeCell ref="F17:H17"/>
    <mergeCell ref="F18:H18"/>
    <mergeCell ref="B2:L2"/>
    <mergeCell ref="G6:G12"/>
    <mergeCell ref="H6:H12"/>
    <mergeCell ref="I6:I12"/>
    <mergeCell ref="J6:J12"/>
  </mergeCells>
  <hyperlinks>
    <hyperlink ref="A3" location="Т!R57C2" display="ТРИМАЧІ" xr:uid="{00000000-0004-0000-3E00-000000000000}"/>
    <hyperlink ref="A4" location="'Прайс-лист'!R926C2" display="ПРАЙС" xr:uid="{00000000-0004-0000-3E00-000001000000}"/>
  </hyperlinks>
  <pageMargins left="0.7" right="0.7" top="0.75" bottom="0.75" header="0.3" footer="0.3"/>
  <pageSetup paperSize="9" scale="69" orientation="landscape" horizontalDpi="4294967293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3" t="s">
        <v>1942</v>
      </c>
      <c r="C2" s="504"/>
      <c r="D2" s="504"/>
      <c r="E2" s="504"/>
      <c r="F2" s="504"/>
      <c r="G2" s="504"/>
      <c r="H2" s="504"/>
      <c r="I2" s="504"/>
      <c r="J2" s="504"/>
      <c r="K2" s="504"/>
      <c r="L2" s="505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2318</v>
      </c>
      <c r="C6" s="9" t="s">
        <v>2322</v>
      </c>
      <c r="D6" s="10"/>
      <c r="E6" s="11" t="s">
        <v>385</v>
      </c>
      <c r="F6" s="12"/>
      <c r="G6" s="444">
        <v>115</v>
      </c>
      <c r="H6" s="444">
        <v>26</v>
      </c>
      <c r="I6" s="444" t="s">
        <v>3564</v>
      </c>
      <c r="J6" s="506" t="s">
        <v>3569</v>
      </c>
      <c r="K6" s="9">
        <v>0.26900000000000002</v>
      </c>
      <c r="L6" s="7">
        <f>'Прайс-лист'!N939</f>
        <v>160.02473760000001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506"/>
      <c r="K7" s="9"/>
    </row>
    <row r="8" spans="1:12" ht="18.75" customHeight="1" thickTop="1" thickBot="1">
      <c r="B8" s="16" t="s">
        <v>2319</v>
      </c>
      <c r="C8" s="9" t="s">
        <v>2323</v>
      </c>
      <c r="D8" s="10"/>
      <c r="E8" s="27" t="s">
        <v>11</v>
      </c>
      <c r="F8" s="14"/>
      <c r="G8" s="444"/>
      <c r="H8" s="444"/>
      <c r="I8" s="444"/>
      <c r="J8" s="506"/>
      <c r="K8" s="9" t="s">
        <v>87</v>
      </c>
      <c r="L8" s="7">
        <f>'Прайс-лист'!N940</f>
        <v>632.33032074513119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506"/>
      <c r="K9" s="9"/>
    </row>
    <row r="10" spans="1:12" ht="18.75" customHeight="1" thickTop="1" thickBot="1">
      <c r="B10" s="16" t="s">
        <v>2320</v>
      </c>
      <c r="C10" s="9" t="s">
        <v>489</v>
      </c>
      <c r="D10" s="10"/>
      <c r="E10" s="28" t="s">
        <v>386</v>
      </c>
      <c r="F10" s="12"/>
      <c r="G10" s="444"/>
      <c r="H10" s="444"/>
      <c r="I10" s="444"/>
      <c r="J10" s="506"/>
      <c r="K10" s="9" t="s">
        <v>87</v>
      </c>
      <c r="L10" s="7">
        <f>'Прайс-лист'!N941</f>
        <v>486.40793903471626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06"/>
      <c r="K11" s="9"/>
    </row>
    <row r="12" spans="1:12" ht="18.75" customHeight="1" thickTop="1" thickBot="1">
      <c r="B12" s="16" t="s">
        <v>2321</v>
      </c>
      <c r="C12" s="9" t="s">
        <v>490</v>
      </c>
      <c r="D12" s="10"/>
      <c r="E12" s="94" t="s">
        <v>388</v>
      </c>
      <c r="F12" s="12"/>
      <c r="G12" s="444"/>
      <c r="H12" s="444"/>
      <c r="I12" s="444"/>
      <c r="J12" s="506"/>
      <c r="K12" s="9" t="s">
        <v>87</v>
      </c>
      <c r="L12" s="7">
        <f>'Прайс-лист'!N942</f>
        <v>324.85101642675693</v>
      </c>
    </row>
    <row r="13" spans="1:12" ht="7.5" customHeight="1" thickTop="1"/>
    <row r="14" spans="1:12" ht="37.5" customHeight="1">
      <c r="B14" s="507" t="s">
        <v>18</v>
      </c>
      <c r="C14" s="508"/>
      <c r="D14" s="508"/>
      <c r="E14" s="508"/>
      <c r="F14" s="508"/>
      <c r="G14" s="50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7" t="s">
        <v>3567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5:8" ht="18.75" customHeight="1" thickTop="1" thickBot="1">
      <c r="E17" s="11" t="s">
        <v>385</v>
      </c>
      <c r="F17" s="436" t="s">
        <v>38</v>
      </c>
      <c r="G17" s="437"/>
      <c r="H17" s="437"/>
    </row>
    <row r="18" spans="5:8" ht="18.75" customHeight="1" thickTop="1" thickBot="1">
      <c r="E18" s="27" t="s">
        <v>11</v>
      </c>
      <c r="F18" s="436" t="s">
        <v>39</v>
      </c>
      <c r="G18" s="437"/>
      <c r="H18" s="437"/>
    </row>
    <row r="19" spans="5:8" ht="18.75" customHeight="1" thickTop="1" thickBot="1">
      <c r="E19" s="28" t="s">
        <v>386</v>
      </c>
      <c r="F19" s="436" t="s">
        <v>40</v>
      </c>
      <c r="G19" s="437"/>
      <c r="H19" s="437"/>
    </row>
    <row r="20" spans="5:8" ht="18.75" customHeight="1" thickTop="1" thickBot="1">
      <c r="E20" s="94" t="s">
        <v>388</v>
      </c>
      <c r="F20" s="436" t="s">
        <v>94</v>
      </c>
      <c r="G20" s="437"/>
      <c r="H20" s="437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9:H19"/>
    <mergeCell ref="F20:H20"/>
    <mergeCell ref="B14:G14"/>
    <mergeCell ref="B16:L16"/>
    <mergeCell ref="F17:H17"/>
    <mergeCell ref="F18:H18"/>
    <mergeCell ref="B2:L2"/>
    <mergeCell ref="G6:G12"/>
    <mergeCell ref="H6:H12"/>
    <mergeCell ref="I6:I12"/>
    <mergeCell ref="J6:J12"/>
  </mergeCells>
  <hyperlinks>
    <hyperlink ref="A3" location="Т!R57C3" display="ТРИМАЧІ" xr:uid="{00000000-0004-0000-3F00-000000000000}"/>
    <hyperlink ref="A4" location="'Прайс-лист'!R940C2" display="ПРАЙС" xr:uid="{00000000-0004-0000-3F00-000001000000}"/>
  </hyperlinks>
  <pageMargins left="0.7" right="0.7" top="0.75" bottom="0.75" header="0.3" footer="0.3"/>
  <pageSetup paperSize="9" scale="73" orientation="landscape" horizontalDpi="4294967293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9.140625" style="4"/>
    <col min="15" max="15" width="11.85546875" style="4" customWidth="1"/>
    <col min="16" max="16" width="7.140625" style="251" customWidth="1"/>
    <col min="17" max="16384" width="9.140625" style="4"/>
  </cols>
  <sheetData>
    <row r="1" spans="1:13" ht="15" customHeight="1"/>
    <row r="2" spans="1:13" ht="37.5" customHeight="1">
      <c r="B2" s="510" t="s">
        <v>1943</v>
      </c>
      <c r="C2" s="511"/>
      <c r="D2" s="511"/>
      <c r="E2" s="511"/>
      <c r="F2" s="511"/>
      <c r="G2" s="511"/>
      <c r="H2" s="511"/>
      <c r="I2" s="511"/>
      <c r="J2" s="511"/>
      <c r="K2" s="511"/>
      <c r="L2" s="51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2324</v>
      </c>
      <c r="C6" s="9" t="s">
        <v>492</v>
      </c>
      <c r="D6" s="10"/>
      <c r="E6" s="27" t="s">
        <v>11</v>
      </c>
      <c r="F6" s="12"/>
      <c r="G6" s="444">
        <v>18</v>
      </c>
      <c r="H6" s="444">
        <v>26</v>
      </c>
      <c r="I6" s="444" t="s">
        <v>3562</v>
      </c>
      <c r="J6" s="444" t="s">
        <v>3573</v>
      </c>
      <c r="K6" s="9" t="s">
        <v>87</v>
      </c>
      <c r="L6" s="7">
        <f>'Прайс-лист'!N953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2325</v>
      </c>
      <c r="C8" s="9" t="s">
        <v>2326</v>
      </c>
      <c r="D8" s="10"/>
      <c r="E8" s="228" t="s">
        <v>207</v>
      </c>
      <c r="F8" s="14"/>
      <c r="G8" s="444"/>
      <c r="H8" s="444"/>
      <c r="I8" s="444"/>
      <c r="J8" s="444"/>
      <c r="K8" s="9">
        <v>0.14399999999999999</v>
      </c>
      <c r="L8" s="7">
        <f>'Прайс-лист'!N954</f>
        <v>173.37449359440001</v>
      </c>
    </row>
    <row r="9" spans="1:13" ht="7.5" customHeight="1" thickTop="1"/>
    <row r="10" spans="1:13" ht="37.5" customHeight="1">
      <c r="B10" s="513" t="s">
        <v>18</v>
      </c>
      <c r="C10" s="514"/>
      <c r="D10" s="514"/>
      <c r="E10" s="514"/>
      <c r="F10" s="514"/>
      <c r="G10" s="515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3565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36" t="s">
        <v>39</v>
      </c>
      <c r="G13" s="437"/>
      <c r="H13" s="437"/>
      <c r="I13" s="227"/>
    </row>
    <row r="14" spans="1:13" ht="18.75" customHeight="1" thickTop="1" thickBot="1">
      <c r="E14" s="228" t="s">
        <v>207</v>
      </c>
      <c r="F14" s="436" t="s">
        <v>2583</v>
      </c>
      <c r="G14" s="437"/>
      <c r="H14" s="437"/>
      <c r="I14" s="437"/>
      <c r="J14" s="437"/>
      <c r="K14" s="437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57C4" display="ТРИМАЧІ" xr:uid="{00000000-0004-0000-4000-000000000000}"/>
    <hyperlink ref="A4" location="'Прайс-лист'!R953C2" display="ПРАЙС" xr:uid="{00000000-0004-0000-40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 tint="0.39997558519241921"/>
    <pageSetUpPr fitToPage="1"/>
  </sheetPr>
  <dimension ref="A1:O34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1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5" t="s">
        <v>1963</v>
      </c>
      <c r="C2" s="446"/>
      <c r="D2" s="446"/>
      <c r="E2" s="446"/>
      <c r="F2" s="446"/>
      <c r="G2" s="446"/>
      <c r="H2" s="446"/>
      <c r="I2" s="446"/>
      <c r="J2" s="446"/>
      <c r="K2" s="446"/>
      <c r="L2" s="44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2327</v>
      </c>
      <c r="C6" s="9" t="s">
        <v>493</v>
      </c>
      <c r="D6" s="10"/>
      <c r="E6" s="27" t="s">
        <v>11</v>
      </c>
      <c r="F6" s="12"/>
      <c r="G6" s="444">
        <v>18</v>
      </c>
      <c r="H6" s="444">
        <v>26</v>
      </c>
      <c r="I6" s="444" t="s">
        <v>3564</v>
      </c>
      <c r="J6" s="444" t="s">
        <v>3574</v>
      </c>
      <c r="K6" s="9" t="s">
        <v>87</v>
      </c>
      <c r="L6" s="7">
        <f>'Прайс-лист'!N965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2328</v>
      </c>
      <c r="C8" s="9" t="s">
        <v>2329</v>
      </c>
      <c r="D8" s="10"/>
      <c r="E8" s="228" t="s">
        <v>207</v>
      </c>
      <c r="F8" s="14"/>
      <c r="G8" s="444"/>
      <c r="H8" s="444"/>
      <c r="I8" s="444"/>
      <c r="J8" s="444"/>
      <c r="K8" s="9">
        <v>0.20899999999999999</v>
      </c>
      <c r="L8" s="7">
        <f>'Прайс-лист'!N966</f>
        <v>184.02844823999999</v>
      </c>
    </row>
    <row r="9" spans="1:13" ht="7.5" customHeight="1" thickTop="1"/>
    <row r="10" spans="1:13" ht="37.5" customHeight="1">
      <c r="B10" s="448" t="s">
        <v>18</v>
      </c>
      <c r="C10" s="449"/>
      <c r="D10" s="449"/>
      <c r="E10" s="449"/>
      <c r="F10" s="449"/>
      <c r="G10" s="450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3565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36" t="s">
        <v>39</v>
      </c>
      <c r="G13" s="437"/>
      <c r="H13" s="437"/>
      <c r="I13" s="227"/>
    </row>
    <row r="14" spans="1:13" ht="18.75" customHeight="1" thickTop="1" thickBot="1">
      <c r="E14" s="228" t="s">
        <v>207</v>
      </c>
      <c r="F14" s="436" t="s">
        <v>2583</v>
      </c>
      <c r="G14" s="437"/>
      <c r="H14" s="437"/>
      <c r="I14" s="437"/>
      <c r="J14" s="437"/>
      <c r="K14" s="437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0C2" display="ТРИМАЧІ" xr:uid="{00000000-0004-0000-4100-000000000000}"/>
    <hyperlink ref="A4" location="'Прайс-лист'!R965C2" display="ПРАЙС" xr:uid="{00000000-0004-0000-41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10" t="s">
        <v>1944</v>
      </c>
      <c r="C2" s="511"/>
      <c r="D2" s="511"/>
      <c r="E2" s="511"/>
      <c r="F2" s="511"/>
      <c r="G2" s="511"/>
      <c r="H2" s="511"/>
      <c r="I2" s="511"/>
      <c r="J2" s="511"/>
      <c r="K2" s="511"/>
      <c r="L2" s="51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2330</v>
      </c>
      <c r="C6" s="9" t="s">
        <v>2334</v>
      </c>
      <c r="D6" s="10"/>
      <c r="E6" s="230" t="s">
        <v>212</v>
      </c>
      <c r="F6" s="12"/>
      <c r="G6" s="444">
        <v>30</v>
      </c>
      <c r="H6" s="444">
        <v>26</v>
      </c>
      <c r="I6" s="444" t="s">
        <v>3562</v>
      </c>
      <c r="J6" s="444" t="s">
        <v>3570</v>
      </c>
      <c r="K6" s="390">
        <v>0.13</v>
      </c>
      <c r="L6" s="7">
        <f>'Прайс-лист'!N977</f>
        <v>110.04185199999999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2331</v>
      </c>
      <c r="C8" s="9" t="s">
        <v>2335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'Прайс-лист'!N978</f>
        <v>368.55514199999999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2332</v>
      </c>
      <c r="C10" s="9" t="s">
        <v>2336</v>
      </c>
      <c r="D10" s="10"/>
      <c r="E10" s="232" t="s">
        <v>214</v>
      </c>
      <c r="F10" s="12"/>
      <c r="G10" s="444"/>
      <c r="H10" s="444"/>
      <c r="I10" s="444"/>
      <c r="J10" s="444"/>
      <c r="K10" s="9" t="s">
        <v>87</v>
      </c>
      <c r="L10" s="7">
        <f>'Прайс-лист'!N979</f>
        <v>309.48744499999998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2333</v>
      </c>
      <c r="C12" s="9" t="s">
        <v>2337</v>
      </c>
      <c r="D12" s="10"/>
      <c r="E12" s="233" t="s">
        <v>215</v>
      </c>
      <c r="F12" s="12"/>
      <c r="G12" s="444"/>
      <c r="H12" s="444"/>
      <c r="I12" s="444"/>
      <c r="J12" s="444"/>
      <c r="K12" s="9" t="s">
        <v>87</v>
      </c>
      <c r="L12" s="7">
        <f>'Прайс-лист'!N980</f>
        <v>262.589538</v>
      </c>
    </row>
    <row r="13" spans="1:12" ht="7.5" customHeight="1" thickTop="1"/>
    <row r="14" spans="1:12" ht="37.5" customHeight="1">
      <c r="B14" s="513" t="s">
        <v>18</v>
      </c>
      <c r="C14" s="514"/>
      <c r="D14" s="514"/>
      <c r="E14" s="514"/>
      <c r="F14" s="514"/>
      <c r="G14" s="515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7" t="s">
        <v>3571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5:11" ht="18.75" customHeight="1" thickTop="1" thickBot="1">
      <c r="E17" s="230" t="s">
        <v>212</v>
      </c>
      <c r="F17" s="436" t="s">
        <v>2584</v>
      </c>
      <c r="G17" s="437"/>
      <c r="H17" s="437"/>
      <c r="I17" s="437"/>
      <c r="J17" s="437"/>
      <c r="K17" s="437"/>
    </row>
    <row r="18" spans="5:11" ht="18.75" customHeight="1" thickTop="1" thickBot="1">
      <c r="E18" s="231" t="s">
        <v>213</v>
      </c>
      <c r="F18" s="436" t="s">
        <v>2585</v>
      </c>
      <c r="G18" s="437"/>
      <c r="H18" s="437"/>
      <c r="I18" s="437"/>
      <c r="J18" s="437"/>
      <c r="K18" s="437"/>
    </row>
    <row r="19" spans="5:11" ht="18.75" customHeight="1" thickTop="1" thickBot="1">
      <c r="E19" s="232" t="s">
        <v>214</v>
      </c>
      <c r="F19" s="436" t="s">
        <v>2586</v>
      </c>
      <c r="G19" s="437"/>
      <c r="H19" s="437"/>
      <c r="I19" s="437"/>
      <c r="J19" s="437"/>
      <c r="K19" s="437"/>
    </row>
    <row r="20" spans="5:11" ht="18.75" customHeight="1" thickTop="1" thickBot="1">
      <c r="E20" s="233" t="s">
        <v>215</v>
      </c>
      <c r="F20" s="436" t="s">
        <v>2587</v>
      </c>
      <c r="G20" s="437"/>
      <c r="H20" s="437"/>
      <c r="I20" s="437"/>
      <c r="J20" s="437"/>
      <c r="K20" s="437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3" display="ТРИМАЧІ" xr:uid="{00000000-0004-0000-4200-000000000000}"/>
    <hyperlink ref="A4" location="'Прайс-лист'!R978C2" display="ПРАЙС" xr:uid="{00000000-0004-0000-4200-000001000000}"/>
  </hyperlinks>
  <pageMargins left="0.7" right="0.7" top="0.75" bottom="0.75" header="0.3" footer="0.3"/>
  <pageSetup paperSize="9" scale="68" orientation="landscape" horizontalDpi="4294967293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7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10" t="s">
        <v>1945</v>
      </c>
      <c r="C2" s="511"/>
      <c r="D2" s="511"/>
      <c r="E2" s="511"/>
      <c r="F2" s="511"/>
      <c r="G2" s="511"/>
      <c r="H2" s="511"/>
      <c r="I2" s="511"/>
      <c r="J2" s="511"/>
      <c r="K2" s="511"/>
      <c r="L2" s="51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2338</v>
      </c>
      <c r="C6" s="9" t="s">
        <v>2342</v>
      </c>
      <c r="D6" s="10"/>
      <c r="E6" s="230" t="s">
        <v>212</v>
      </c>
      <c r="F6" s="12"/>
      <c r="G6" s="444">
        <v>30</v>
      </c>
      <c r="H6" s="444">
        <v>26</v>
      </c>
      <c r="I6" s="444" t="s">
        <v>3564</v>
      </c>
      <c r="J6" s="444" t="s">
        <v>3572</v>
      </c>
      <c r="K6" s="9">
        <v>0.19500000000000001</v>
      </c>
      <c r="L6" s="7">
        <f>'Прайс-лист'!N991</f>
        <v>135.02150399999999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444"/>
      <c r="K7" s="9"/>
    </row>
    <row r="8" spans="1:12" ht="18.75" customHeight="1" thickTop="1" thickBot="1">
      <c r="B8" s="16" t="s">
        <v>2339</v>
      </c>
      <c r="C8" s="9" t="s">
        <v>2343</v>
      </c>
      <c r="D8" s="10"/>
      <c r="E8" s="231" t="s">
        <v>213</v>
      </c>
      <c r="F8" s="14"/>
      <c r="G8" s="444"/>
      <c r="H8" s="444"/>
      <c r="I8" s="444"/>
      <c r="J8" s="444"/>
      <c r="K8" s="9" t="s">
        <v>87</v>
      </c>
      <c r="L8" s="7">
        <f>'Прайс-лист'!N992</f>
        <v>411.98318499999999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9"/>
    </row>
    <row r="10" spans="1:12" ht="18.75" customHeight="1" thickTop="1" thickBot="1">
      <c r="B10" s="16" t="s">
        <v>2340</v>
      </c>
      <c r="C10" s="9" t="s">
        <v>2344</v>
      </c>
      <c r="D10" s="10"/>
      <c r="E10" s="232" t="s">
        <v>214</v>
      </c>
      <c r="F10" s="12"/>
      <c r="G10" s="444"/>
      <c r="H10" s="444"/>
      <c r="I10" s="444"/>
      <c r="J10" s="444"/>
      <c r="K10" s="9" t="s">
        <v>87</v>
      </c>
      <c r="L10" s="7">
        <f>'Прайс-лист'!N993</f>
        <v>347.70227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9"/>
    </row>
    <row r="12" spans="1:12" ht="18.75" customHeight="1" thickTop="1" thickBot="1">
      <c r="B12" s="16" t="s">
        <v>2341</v>
      </c>
      <c r="C12" s="9" t="s">
        <v>2345</v>
      </c>
      <c r="D12" s="10"/>
      <c r="E12" s="233" t="s">
        <v>215</v>
      </c>
      <c r="F12" s="12"/>
      <c r="G12" s="444"/>
      <c r="H12" s="444"/>
      <c r="I12" s="444"/>
      <c r="J12" s="444"/>
      <c r="K12" s="9" t="s">
        <v>87</v>
      </c>
      <c r="L12" s="7">
        <f>'Прайс-лист'!N994</f>
        <v>276.485838</v>
      </c>
    </row>
    <row r="13" spans="1:12" ht="7.5" customHeight="1" thickTop="1"/>
    <row r="14" spans="1:12" ht="37.5" customHeight="1">
      <c r="B14" s="513" t="s">
        <v>18</v>
      </c>
      <c r="C14" s="514"/>
      <c r="D14" s="514"/>
      <c r="E14" s="514"/>
      <c r="F14" s="514"/>
      <c r="G14" s="515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7" t="s">
        <v>3571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5:11" ht="18.75" customHeight="1" thickTop="1" thickBot="1">
      <c r="E17" s="230" t="s">
        <v>212</v>
      </c>
      <c r="F17" s="436" t="s">
        <v>2584</v>
      </c>
      <c r="G17" s="437"/>
      <c r="H17" s="437"/>
      <c r="I17" s="437"/>
      <c r="J17" s="437"/>
      <c r="K17" s="437"/>
    </row>
    <row r="18" spans="5:11" ht="18.75" customHeight="1" thickTop="1" thickBot="1">
      <c r="E18" s="231" t="s">
        <v>213</v>
      </c>
      <c r="F18" s="436" t="s">
        <v>2585</v>
      </c>
      <c r="G18" s="437"/>
      <c r="H18" s="437"/>
      <c r="I18" s="437"/>
      <c r="J18" s="437"/>
      <c r="K18" s="437"/>
    </row>
    <row r="19" spans="5:11" ht="18.75" customHeight="1" thickTop="1" thickBot="1">
      <c r="E19" s="232" t="s">
        <v>214</v>
      </c>
      <c r="F19" s="436" t="s">
        <v>2586</v>
      </c>
      <c r="G19" s="437"/>
      <c r="H19" s="437"/>
      <c r="I19" s="437"/>
      <c r="J19" s="437"/>
      <c r="K19" s="437"/>
    </row>
    <row r="20" spans="5:11" ht="18.75" customHeight="1" thickTop="1" thickBot="1">
      <c r="E20" s="233" t="s">
        <v>215</v>
      </c>
      <c r="F20" s="436" t="s">
        <v>2587</v>
      </c>
      <c r="G20" s="437"/>
      <c r="H20" s="437"/>
      <c r="I20" s="437"/>
      <c r="J20" s="437"/>
      <c r="K20" s="437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4" display="ТРИМАЧІ" xr:uid="{00000000-0004-0000-4300-000000000000}"/>
    <hyperlink ref="A4" location="'Прайс-лист'!R992C2" display="ПРАЙС" xr:uid="{00000000-0004-0000-43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5" tint="0.39997558519241921"/>
    <pageSetUpPr fitToPage="1"/>
  </sheetPr>
  <dimension ref="A1:P5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285156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1946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2346</v>
      </c>
      <c r="C6" s="9" t="s">
        <v>2358</v>
      </c>
      <c r="D6" s="10"/>
      <c r="E6" s="11" t="s">
        <v>385</v>
      </c>
      <c r="F6" s="12"/>
      <c r="G6" s="444">
        <v>70</v>
      </c>
      <c r="H6" s="444">
        <v>57</v>
      </c>
      <c r="I6" s="444">
        <v>20</v>
      </c>
      <c r="J6" s="444" t="s">
        <v>2612</v>
      </c>
      <c r="K6" s="516">
        <v>135</v>
      </c>
      <c r="L6" s="444" t="s">
        <v>67</v>
      </c>
      <c r="M6" s="9">
        <v>0.17499999999999999</v>
      </c>
      <c r="N6" s="7">
        <f>'Прайс-лист'!N1005</f>
        <v>116.94636591363249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6"/>
      <c r="L7" s="444"/>
      <c r="M7" s="9"/>
    </row>
    <row r="8" spans="1:14" ht="18.75" customHeight="1" thickTop="1" thickBot="1">
      <c r="B8" s="16" t="s">
        <v>2347</v>
      </c>
      <c r="C8" s="9" t="s">
        <v>504</v>
      </c>
      <c r="D8" s="10"/>
      <c r="E8" s="27" t="s">
        <v>11</v>
      </c>
      <c r="F8" s="14"/>
      <c r="G8" s="444"/>
      <c r="H8" s="444"/>
      <c r="I8" s="444"/>
      <c r="J8" s="444"/>
      <c r="K8" s="516"/>
      <c r="L8" s="444"/>
      <c r="M8" s="9" t="s">
        <v>87</v>
      </c>
      <c r="N8" s="7">
        <f>'Прайс-лист'!N1006</f>
        <v>507.25399356477561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6"/>
      <c r="L9" s="444"/>
      <c r="M9" s="9"/>
    </row>
    <row r="10" spans="1:14" ht="18.75" customHeight="1" thickTop="1" thickBot="1">
      <c r="B10" s="16" t="s">
        <v>2348</v>
      </c>
      <c r="C10" s="9" t="s">
        <v>505</v>
      </c>
      <c r="D10" s="10"/>
      <c r="E10" s="28" t="s">
        <v>386</v>
      </c>
      <c r="F10" s="12"/>
      <c r="G10" s="444"/>
      <c r="H10" s="444"/>
      <c r="I10" s="444"/>
      <c r="J10" s="444"/>
      <c r="K10" s="516"/>
      <c r="L10" s="444"/>
      <c r="M10" s="9" t="s">
        <v>87</v>
      </c>
      <c r="N10" s="7">
        <f>'Прайс-лист'!N1007</f>
        <v>364.8059542760372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516"/>
      <c r="L11" s="444"/>
      <c r="M11" s="9"/>
    </row>
    <row r="12" spans="1:14" ht="18.75" customHeight="1" thickTop="1" thickBot="1">
      <c r="B12" s="16" t="s">
        <v>2349</v>
      </c>
      <c r="C12" s="9" t="s">
        <v>506</v>
      </c>
      <c r="D12" s="10"/>
      <c r="E12" s="94" t="s">
        <v>388</v>
      </c>
      <c r="F12" s="12"/>
      <c r="G12" s="444"/>
      <c r="H12" s="444"/>
      <c r="I12" s="444"/>
      <c r="J12" s="444"/>
      <c r="K12" s="516"/>
      <c r="L12" s="444"/>
      <c r="M12" s="9" t="s">
        <v>87</v>
      </c>
      <c r="N12" s="7">
        <f>'Прайс-лист'!N1008</f>
        <v>304.00496189669775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2350</v>
      </c>
      <c r="C15" s="9" t="s">
        <v>2359</v>
      </c>
      <c r="D15" s="10"/>
      <c r="E15" s="11" t="s">
        <v>385</v>
      </c>
      <c r="F15" s="12"/>
      <c r="G15" s="444">
        <v>70</v>
      </c>
      <c r="H15" s="444">
        <v>57</v>
      </c>
      <c r="I15" s="444">
        <v>20</v>
      </c>
      <c r="J15" s="444" t="s">
        <v>2612</v>
      </c>
      <c r="K15" s="516">
        <v>400</v>
      </c>
      <c r="L15" s="444" t="s">
        <v>67</v>
      </c>
      <c r="M15" s="9" t="s">
        <v>87</v>
      </c>
      <c r="N15" s="7">
        <f>'Прайс-лист'!N1009</f>
        <v>130.28784081287043</v>
      </c>
    </row>
    <row r="16" spans="1:14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516"/>
      <c r="L16" s="444"/>
      <c r="M16" s="9"/>
      <c r="N16" s="7"/>
    </row>
    <row r="17" spans="2:14" ht="18.75" customHeight="1" thickTop="1" thickBot="1">
      <c r="B17" s="16" t="s">
        <v>2351</v>
      </c>
      <c r="C17" s="9" t="s">
        <v>508</v>
      </c>
      <c r="D17" s="10"/>
      <c r="E17" s="27" t="s">
        <v>11</v>
      </c>
      <c r="F17" s="14"/>
      <c r="G17" s="444"/>
      <c r="H17" s="444"/>
      <c r="I17" s="444"/>
      <c r="J17" s="444"/>
      <c r="K17" s="516"/>
      <c r="L17" s="444"/>
      <c r="M17" s="9" t="s">
        <v>87</v>
      </c>
      <c r="N17" s="7">
        <f>'Прайс-лист'!N1010</f>
        <v>557.63195867908553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516"/>
      <c r="L18" s="444"/>
      <c r="M18" s="9"/>
      <c r="N18" s="7"/>
    </row>
    <row r="19" spans="2:14" ht="18.75" customHeight="1" thickTop="1" thickBot="1">
      <c r="B19" s="16" t="s">
        <v>2352</v>
      </c>
      <c r="C19" s="9" t="s">
        <v>509</v>
      </c>
      <c r="D19" s="10"/>
      <c r="E19" s="28" t="s">
        <v>386</v>
      </c>
      <c r="F19" s="12"/>
      <c r="G19" s="444"/>
      <c r="H19" s="444"/>
      <c r="I19" s="444"/>
      <c r="J19" s="444"/>
      <c r="K19" s="516"/>
      <c r="L19" s="444"/>
      <c r="M19" s="9" t="s">
        <v>87</v>
      </c>
      <c r="N19" s="7">
        <f>'Прайс-лист'!N1011</f>
        <v>337.01121490262489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516"/>
      <c r="L20" s="444"/>
      <c r="M20" s="9"/>
    </row>
    <row r="21" spans="2:14" ht="18.75" customHeight="1" thickTop="1" thickBot="1">
      <c r="B21" s="16" t="s">
        <v>2353</v>
      </c>
      <c r="C21" s="9" t="s">
        <v>510</v>
      </c>
      <c r="D21" s="10"/>
      <c r="E21" s="94" t="s">
        <v>388</v>
      </c>
      <c r="F21" s="12"/>
      <c r="G21" s="444"/>
      <c r="H21" s="444"/>
      <c r="I21" s="444"/>
      <c r="J21" s="444"/>
      <c r="K21" s="516"/>
      <c r="L21" s="444"/>
      <c r="M21" s="9" t="s">
        <v>87</v>
      </c>
      <c r="N21" s="7">
        <f>'Прайс-лист'!N1012</f>
        <v>314.42798916172734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308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307"/>
      <c r="L23" s="9"/>
      <c r="M23" s="9"/>
      <c r="N23" s="26"/>
    </row>
    <row r="24" spans="2:14" ht="18.75" customHeight="1" thickTop="1" thickBot="1">
      <c r="B24" s="8" t="s">
        <v>2354</v>
      </c>
      <c r="C24" s="9" t="s">
        <v>4147</v>
      </c>
      <c r="D24" s="10"/>
      <c r="E24" s="11" t="s">
        <v>385</v>
      </c>
      <c r="F24" s="12"/>
      <c r="G24" s="444">
        <v>70</v>
      </c>
      <c r="H24" s="444">
        <v>57</v>
      </c>
      <c r="I24" s="444">
        <v>20</v>
      </c>
      <c r="J24" s="444" t="s">
        <v>2612</v>
      </c>
      <c r="K24" s="516">
        <v>600</v>
      </c>
      <c r="L24" s="444" t="s">
        <v>67</v>
      </c>
      <c r="M24" s="9" t="s">
        <v>87</v>
      </c>
      <c r="N24" s="7">
        <f>'Прайс-лист'!N1013</f>
        <v>270.99870889077056</v>
      </c>
    </row>
    <row r="25" spans="2:14" ht="3.75" customHeight="1" thickTop="1" thickBot="1">
      <c r="B25" s="18"/>
      <c r="C25" s="9"/>
      <c r="D25" s="10"/>
      <c r="E25" s="13"/>
      <c r="F25" s="13"/>
      <c r="G25" s="444"/>
      <c r="H25" s="444"/>
      <c r="I25" s="444"/>
      <c r="J25" s="444"/>
      <c r="K25" s="516"/>
      <c r="L25" s="444"/>
      <c r="M25" s="9"/>
      <c r="N25" s="7"/>
    </row>
    <row r="26" spans="2:14" ht="18.75" customHeight="1" thickTop="1" thickBot="1">
      <c r="B26" s="16" t="s">
        <v>2355</v>
      </c>
      <c r="C26" s="9" t="s">
        <v>512</v>
      </c>
      <c r="D26" s="10"/>
      <c r="E26" s="27" t="s">
        <v>11</v>
      </c>
      <c r="F26" s="14"/>
      <c r="G26" s="444"/>
      <c r="H26" s="444"/>
      <c r="I26" s="444"/>
      <c r="J26" s="444"/>
      <c r="K26" s="516"/>
      <c r="L26" s="444"/>
      <c r="M26" s="9" t="s">
        <v>87</v>
      </c>
      <c r="N26" s="7">
        <f>'Прайс-лист'!N1014</f>
        <v>632.33032074513119</v>
      </c>
    </row>
    <row r="27" spans="2:14" ht="3.75" customHeight="1" thickTop="1" thickBot="1">
      <c r="B27" s="17"/>
      <c r="C27" s="9"/>
      <c r="D27" s="10"/>
      <c r="E27" s="15"/>
      <c r="F27" s="14"/>
      <c r="G27" s="444"/>
      <c r="H27" s="444"/>
      <c r="I27" s="444"/>
      <c r="J27" s="444"/>
      <c r="K27" s="516"/>
      <c r="L27" s="444"/>
      <c r="M27" s="9"/>
      <c r="N27" s="7"/>
    </row>
    <row r="28" spans="2:14" ht="18.75" customHeight="1" thickTop="1" thickBot="1">
      <c r="B28" s="16" t="s">
        <v>2356</v>
      </c>
      <c r="C28" s="9" t="s">
        <v>513</v>
      </c>
      <c r="D28" s="10"/>
      <c r="E28" s="28" t="s">
        <v>386</v>
      </c>
      <c r="F28" s="12"/>
      <c r="G28" s="444"/>
      <c r="H28" s="444"/>
      <c r="I28" s="444"/>
      <c r="J28" s="444"/>
      <c r="K28" s="516"/>
      <c r="L28" s="444"/>
      <c r="M28" s="9" t="s">
        <v>87</v>
      </c>
      <c r="N28" s="7">
        <f>'Прайс-лист'!N1015</f>
        <v>441.24148755292123</v>
      </c>
    </row>
    <row r="29" spans="2:14" ht="3.75" customHeight="1" thickTop="1" thickBot="1">
      <c r="B29" s="17"/>
      <c r="C29" s="9"/>
      <c r="D29" s="10"/>
      <c r="E29" s="15"/>
      <c r="F29" s="14"/>
      <c r="G29" s="444"/>
      <c r="H29" s="444"/>
      <c r="I29" s="444"/>
      <c r="J29" s="444"/>
      <c r="K29" s="516"/>
      <c r="L29" s="444"/>
      <c r="M29" s="9"/>
    </row>
    <row r="30" spans="2:14" ht="18.75" customHeight="1" thickTop="1" thickBot="1">
      <c r="B30" s="16" t="s">
        <v>2357</v>
      </c>
      <c r="C30" s="9" t="s">
        <v>514</v>
      </c>
      <c r="D30" s="10"/>
      <c r="E30" s="94" t="s">
        <v>388</v>
      </c>
      <c r="F30" s="12"/>
      <c r="G30" s="444"/>
      <c r="H30" s="444"/>
      <c r="I30" s="444"/>
      <c r="J30" s="444"/>
      <c r="K30" s="516"/>
      <c r="L30" s="444"/>
      <c r="M30" s="9" t="s">
        <v>87</v>
      </c>
      <c r="N30" s="7">
        <f>'Прайс-лист'!N1016</f>
        <v>364.8059542760372</v>
      </c>
    </row>
    <row r="31" spans="2:14" ht="7.5" customHeight="1" thickTop="1"/>
    <row r="32" spans="2:14" ht="37.5" customHeight="1">
      <c r="B32" s="500" t="s">
        <v>18</v>
      </c>
      <c r="C32" s="501"/>
      <c r="D32" s="501"/>
      <c r="E32" s="501"/>
      <c r="F32" s="501"/>
      <c r="G32" s="502"/>
    </row>
    <row r="33" spans="2:14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ht="18.75" customHeight="1">
      <c r="B34" s="437" t="s">
        <v>3577</v>
      </c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</row>
    <row r="35" spans="2:14" ht="18.75" customHeight="1" thickBot="1">
      <c r="B35" s="437" t="s">
        <v>3578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</row>
    <row r="36" spans="2:14" ht="18.75" customHeight="1" thickTop="1" thickBot="1">
      <c r="E36" s="11" t="s">
        <v>385</v>
      </c>
      <c r="F36" s="436" t="s">
        <v>38</v>
      </c>
      <c r="G36" s="437"/>
      <c r="H36" s="437"/>
      <c r="I36" s="437"/>
      <c r="J36" s="437"/>
      <c r="K36" s="437"/>
      <c r="L36" s="437"/>
      <c r="M36" s="437"/>
      <c r="N36" s="437"/>
    </row>
    <row r="37" spans="2:14" ht="18.75" customHeight="1" thickTop="1" thickBot="1">
      <c r="E37" s="27" t="s">
        <v>11</v>
      </c>
      <c r="F37" s="436" t="s">
        <v>39</v>
      </c>
      <c r="G37" s="437"/>
      <c r="H37" s="437"/>
      <c r="I37" s="437"/>
      <c r="J37" s="437"/>
      <c r="K37" s="437"/>
      <c r="L37" s="437"/>
      <c r="M37" s="437"/>
      <c r="N37" s="437"/>
    </row>
    <row r="38" spans="2:14" ht="18.75" customHeight="1" thickTop="1" thickBot="1">
      <c r="E38" s="28" t="s">
        <v>386</v>
      </c>
      <c r="F38" s="436" t="s">
        <v>40</v>
      </c>
      <c r="G38" s="437"/>
      <c r="H38" s="437"/>
      <c r="I38" s="437"/>
      <c r="J38" s="437"/>
      <c r="K38" s="437"/>
      <c r="L38" s="437"/>
      <c r="M38" s="437"/>
      <c r="N38" s="437"/>
    </row>
    <row r="39" spans="2:14" ht="18.75" customHeight="1" thickTop="1" thickBot="1">
      <c r="E39" s="94" t="s">
        <v>388</v>
      </c>
      <c r="F39" s="436" t="s">
        <v>94</v>
      </c>
      <c r="G39" s="437"/>
      <c r="H39" s="437"/>
      <c r="I39" s="437"/>
      <c r="J39" s="437"/>
      <c r="K39" s="437"/>
      <c r="L39" s="437"/>
      <c r="M39" s="437"/>
      <c r="N39" s="437"/>
    </row>
    <row r="40" spans="2:14" ht="18.75" customHeight="1" thickTop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26">
    <mergeCell ref="F39:N39"/>
    <mergeCell ref="B34:N34"/>
    <mergeCell ref="B35:N35"/>
    <mergeCell ref="F36:N36"/>
    <mergeCell ref="F37:N37"/>
    <mergeCell ref="F38:N38"/>
    <mergeCell ref="B32:G32"/>
    <mergeCell ref="G15:G21"/>
    <mergeCell ref="H15:H21"/>
    <mergeCell ref="I15:I21"/>
    <mergeCell ref="K15:K21"/>
    <mergeCell ref="L15:L21"/>
    <mergeCell ref="G24:G30"/>
    <mergeCell ref="H24:H30"/>
    <mergeCell ref="I24:I30"/>
    <mergeCell ref="K24:K30"/>
    <mergeCell ref="L24:L30"/>
    <mergeCell ref="J15:J21"/>
    <mergeCell ref="J24:J30"/>
    <mergeCell ref="B2:N2"/>
    <mergeCell ref="G6:G12"/>
    <mergeCell ref="H6:H12"/>
    <mergeCell ref="I6:I12"/>
    <mergeCell ref="K6:K12"/>
    <mergeCell ref="L6:L12"/>
    <mergeCell ref="J6:J12"/>
  </mergeCells>
  <hyperlinks>
    <hyperlink ref="A3" location="Т!R63C2" display="ТРИМАЧІ" xr:uid="{00000000-0004-0000-4400-000000000000}"/>
    <hyperlink ref="A4" location="'Прайс-лист'!R1010C2" display="ПРАЙС" xr:uid="{00000000-0004-0000-4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E89"/>
  <sheetViews>
    <sheetView topLeftCell="A22" zoomScale="85" zoomScaleNormal="85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8"/>
      <c r="C1" s="398"/>
      <c r="D1" s="398"/>
    </row>
    <row r="2" spans="2:4" ht="22.5" customHeight="1">
      <c r="B2" s="399" t="s">
        <v>5</v>
      </c>
      <c r="C2" s="399"/>
      <c r="D2" s="399"/>
    </row>
    <row r="3" spans="2:4" ht="75" customHeight="1">
      <c r="B3" s="397"/>
      <c r="C3" s="397"/>
      <c r="D3" s="397"/>
    </row>
    <row r="4" spans="2:4" ht="75" customHeight="1">
      <c r="B4" s="397"/>
      <c r="C4" s="397"/>
      <c r="D4" s="397"/>
    </row>
    <row r="5" spans="2:4" ht="75" customHeight="1">
      <c r="B5" s="397"/>
      <c r="C5" s="397"/>
      <c r="D5" s="397"/>
    </row>
    <row r="6" spans="2:4" ht="75" customHeight="1">
      <c r="B6" s="397"/>
      <c r="C6" s="397"/>
      <c r="D6" s="397"/>
    </row>
    <row r="7" spans="2:4" ht="75" customHeight="1">
      <c r="B7" s="397"/>
      <c r="C7" s="397"/>
      <c r="D7" s="397"/>
    </row>
    <row r="8" spans="2:4" ht="75" customHeight="1">
      <c r="B8" s="397"/>
      <c r="C8" s="397"/>
      <c r="D8" s="397"/>
    </row>
    <row r="9" spans="2:4" ht="75" customHeight="1">
      <c r="B9" s="397"/>
      <c r="C9" s="397"/>
      <c r="D9" s="397"/>
    </row>
    <row r="10" spans="2:4" ht="75" customHeight="1">
      <c r="B10" s="397"/>
      <c r="C10" s="397"/>
      <c r="D10" s="397"/>
    </row>
    <row r="11" spans="2:4" ht="75" customHeight="1">
      <c r="B11" s="397"/>
      <c r="C11" s="397"/>
      <c r="D11" s="397"/>
    </row>
    <row r="12" spans="2:4" ht="75" customHeight="1">
      <c r="B12" s="397"/>
      <c r="C12" s="397"/>
      <c r="D12" s="397"/>
    </row>
    <row r="13" spans="2:4" ht="75" customHeight="1">
      <c r="B13" s="397"/>
      <c r="C13" s="397"/>
      <c r="D13" s="397"/>
    </row>
    <row r="14" spans="2:4" ht="75" customHeight="1">
      <c r="B14" s="397"/>
      <c r="C14" s="397"/>
      <c r="D14" s="397"/>
    </row>
    <row r="15" spans="2:4" ht="75" customHeight="1">
      <c r="B15" s="397"/>
      <c r="C15" s="397"/>
      <c r="D15" s="397"/>
    </row>
    <row r="16" spans="2:4" ht="75" customHeight="1">
      <c r="B16" s="397"/>
      <c r="C16" s="397"/>
      <c r="D16" s="397"/>
    </row>
    <row r="17" spans="2:4" ht="75" customHeight="1">
      <c r="B17" s="397"/>
      <c r="C17" s="397"/>
      <c r="D17" s="397"/>
    </row>
    <row r="18" spans="2:4" ht="75" customHeight="1">
      <c r="B18" s="397"/>
      <c r="C18" s="397"/>
      <c r="D18" s="397"/>
    </row>
    <row r="19" spans="2:4" ht="75" customHeight="1">
      <c r="B19" s="397"/>
      <c r="C19" s="397"/>
      <c r="D19" s="397"/>
    </row>
    <row r="20" spans="2:4" ht="75" customHeight="1">
      <c r="B20" s="397"/>
      <c r="C20" s="397"/>
      <c r="D20" s="397"/>
    </row>
    <row r="21" spans="2:4" ht="75" customHeight="1">
      <c r="B21" s="397"/>
      <c r="C21" s="397"/>
      <c r="D21" s="397"/>
    </row>
    <row r="22" spans="2:4" ht="75" customHeight="1">
      <c r="B22" s="397"/>
      <c r="C22" s="397"/>
      <c r="D22" s="397"/>
    </row>
    <row r="23" spans="2:4" ht="75" customHeight="1">
      <c r="B23" s="397"/>
      <c r="C23" s="397"/>
      <c r="D23" s="397"/>
    </row>
    <row r="24" spans="2:4" ht="75" customHeight="1">
      <c r="B24" s="397"/>
      <c r="C24" s="404"/>
      <c r="D24" s="397"/>
    </row>
    <row r="25" spans="2:4" ht="75" customHeight="1">
      <c r="B25" s="397"/>
      <c r="C25" s="404"/>
      <c r="D25" s="397"/>
    </row>
    <row r="26" spans="2:4" ht="75" customHeight="1">
      <c r="B26" s="397"/>
      <c r="C26" s="404"/>
      <c r="D26" s="397"/>
    </row>
    <row r="27" spans="2:4" ht="75" customHeight="1">
      <c r="B27" s="397"/>
      <c r="C27" s="397"/>
      <c r="D27" s="397"/>
    </row>
    <row r="28" spans="2:4" ht="75" customHeight="1">
      <c r="B28" s="397"/>
      <c r="C28" s="397"/>
      <c r="D28" s="397"/>
    </row>
    <row r="29" spans="2:4" ht="75" customHeight="1">
      <c r="B29" s="397"/>
      <c r="C29" s="397"/>
      <c r="D29" s="397"/>
    </row>
    <row r="30" spans="2:4" ht="7.5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</sheetData>
  <sheetProtection algorithmName="SHA-512" hashValue="t2zHb+HRD5OSL1r/OoI24wwu5r9wjeWMA0WuQ5utnAUhgvGQPRL8lHLNiy/+vuUyjBop+OoZ9w36LsVAI5yjSQ==" saltValue="ZpdCozLwjmsd50KlHArTBg==" spinCount="100000" sheet="1" objects="1" scenarios="1"/>
  <mergeCells count="29">
    <mergeCell ref="B6:B8"/>
    <mergeCell ref="C6:C8"/>
    <mergeCell ref="D6:D8"/>
    <mergeCell ref="B1:D1"/>
    <mergeCell ref="B2:D2"/>
    <mergeCell ref="B3:B5"/>
    <mergeCell ref="C3:C5"/>
    <mergeCell ref="D3:D5"/>
    <mergeCell ref="B9:B11"/>
    <mergeCell ref="C9:C11"/>
    <mergeCell ref="D9:D11"/>
    <mergeCell ref="B12:B14"/>
    <mergeCell ref="C12:C14"/>
    <mergeCell ref="D12:D14"/>
    <mergeCell ref="B15:B17"/>
    <mergeCell ref="C15:C17"/>
    <mergeCell ref="D15:D17"/>
    <mergeCell ref="B18:B20"/>
    <mergeCell ref="C18:C20"/>
    <mergeCell ref="D18:D20"/>
    <mergeCell ref="B27:B29"/>
    <mergeCell ref="C27:C29"/>
    <mergeCell ref="D27:D29"/>
    <mergeCell ref="B21:B23"/>
    <mergeCell ref="C21:C23"/>
    <mergeCell ref="D21:D23"/>
    <mergeCell ref="B24:B26"/>
    <mergeCell ref="C24:C26"/>
    <mergeCell ref="D24:D26"/>
  </mergeCells>
  <pageMargins left="0.7" right="0.7" top="0.75" bottom="0.75" header="0.3" footer="0.3"/>
  <pageSetup paperSize="9" scale="33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5" tint="0.39997558519241921"/>
    <pageSetUpPr fitToPage="1"/>
  </sheetPr>
  <dimension ref="A1:P47"/>
  <sheetViews>
    <sheetView zoomScaleNormal="100" workbookViewId="0">
      <selection activeCell="T39" sqref="T39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4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1" t="s">
        <v>1947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3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2360</v>
      </c>
      <c r="C6" s="9" t="s">
        <v>2368</v>
      </c>
      <c r="D6" s="10"/>
      <c r="E6" s="11" t="s">
        <v>385</v>
      </c>
      <c r="F6" s="12"/>
      <c r="G6" s="444">
        <v>70</v>
      </c>
      <c r="H6" s="444">
        <v>57</v>
      </c>
      <c r="I6" s="444">
        <v>31</v>
      </c>
      <c r="J6" s="444" t="s">
        <v>2612</v>
      </c>
      <c r="K6" s="516">
        <v>75</v>
      </c>
      <c r="L6" s="444" t="s">
        <v>3579</v>
      </c>
      <c r="M6" s="9" t="s">
        <v>87</v>
      </c>
      <c r="N6" s="7">
        <f>'Прайс-лист'!N1027</f>
        <v>135.49935444538528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6"/>
      <c r="L7" s="444"/>
      <c r="M7" s="9"/>
    </row>
    <row r="8" spans="1:14" ht="18.75" customHeight="1" thickTop="1" thickBot="1">
      <c r="B8" s="16" t="s">
        <v>2361</v>
      </c>
      <c r="C8" s="9" t="s">
        <v>518</v>
      </c>
      <c r="D8" s="10"/>
      <c r="E8" s="27" t="s">
        <v>11</v>
      </c>
      <c r="F8" s="14"/>
      <c r="G8" s="444"/>
      <c r="H8" s="444"/>
      <c r="I8" s="444"/>
      <c r="J8" s="444"/>
      <c r="K8" s="516"/>
      <c r="L8" s="444"/>
      <c r="M8" s="9" t="s">
        <v>87</v>
      </c>
      <c r="N8" s="7">
        <f>'Прайс-лист'!N1028</f>
        <v>515.93984961896695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6"/>
      <c r="L9" s="444"/>
      <c r="M9" s="9"/>
    </row>
    <row r="10" spans="1:14" ht="18.75" customHeight="1" thickTop="1" thickBot="1">
      <c r="B10" s="16" t="s">
        <v>2362</v>
      </c>
      <c r="C10" s="9" t="s">
        <v>519</v>
      </c>
      <c r="D10" s="10"/>
      <c r="E10" s="28" t="s">
        <v>386</v>
      </c>
      <c r="F10" s="12"/>
      <c r="G10" s="444"/>
      <c r="H10" s="444"/>
      <c r="I10" s="444"/>
      <c r="J10" s="444"/>
      <c r="K10" s="516"/>
      <c r="L10" s="444"/>
      <c r="M10" s="9" t="s">
        <v>87</v>
      </c>
      <c r="N10" s="7">
        <f>'Прайс-лист'!N1029</f>
        <v>368.28029669771382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516"/>
      <c r="L11" s="444"/>
      <c r="M11" s="9"/>
    </row>
    <row r="12" spans="1:14" ht="18.75" customHeight="1" thickTop="1" thickBot="1">
      <c r="B12" s="16" t="s">
        <v>2363</v>
      </c>
      <c r="C12" s="9" t="s">
        <v>520</v>
      </c>
      <c r="D12" s="10"/>
      <c r="E12" s="94" t="s">
        <v>388</v>
      </c>
      <c r="F12" s="12"/>
      <c r="G12" s="444"/>
      <c r="H12" s="444"/>
      <c r="I12" s="444"/>
      <c r="J12" s="444"/>
      <c r="K12" s="516"/>
      <c r="L12" s="444"/>
      <c r="M12" s="9" t="s">
        <v>87</v>
      </c>
      <c r="N12" s="7">
        <f>'Прайс-лист'!N1030</f>
        <v>310.95364674005077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2364</v>
      </c>
      <c r="C15" s="9" t="s">
        <v>2369</v>
      </c>
      <c r="D15" s="10"/>
      <c r="E15" s="11" t="s">
        <v>385</v>
      </c>
      <c r="F15" s="12"/>
      <c r="G15" s="444">
        <v>70</v>
      </c>
      <c r="H15" s="444">
        <v>57</v>
      </c>
      <c r="I15" s="444">
        <v>31</v>
      </c>
      <c r="J15" s="444" t="s">
        <v>2612</v>
      </c>
      <c r="K15" s="516">
        <v>135</v>
      </c>
      <c r="L15" s="444" t="s">
        <v>3579</v>
      </c>
      <c r="M15" s="9" t="s">
        <v>87</v>
      </c>
      <c r="N15" s="7">
        <f>'Прайс-лист'!N1031</f>
        <v>140.71086807790007</v>
      </c>
    </row>
    <row r="16" spans="1:14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516"/>
      <c r="L16" s="444"/>
      <c r="M16" s="9"/>
      <c r="N16" s="7"/>
    </row>
    <row r="17" spans="2:14" ht="18.75" customHeight="1" thickTop="1" thickBot="1">
      <c r="B17" s="16" t="s">
        <v>2365</v>
      </c>
      <c r="C17" s="9" t="s">
        <v>517</v>
      </c>
      <c r="D17" s="10"/>
      <c r="E17" s="27" t="s">
        <v>11</v>
      </c>
      <c r="F17" s="14"/>
      <c r="G17" s="444"/>
      <c r="H17" s="444"/>
      <c r="I17" s="444"/>
      <c r="J17" s="444"/>
      <c r="K17" s="516"/>
      <c r="L17" s="444"/>
      <c r="M17" s="9" t="s">
        <v>87</v>
      </c>
      <c r="N17" s="7">
        <f>'Прайс-лист'!N1032</f>
        <v>529.83721930567322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516"/>
      <c r="L18" s="444"/>
      <c r="M18" s="9"/>
      <c r="N18" s="7"/>
    </row>
    <row r="19" spans="2:14" ht="18.75" customHeight="1" thickTop="1" thickBot="1">
      <c r="B19" s="16" t="s">
        <v>2366</v>
      </c>
      <c r="C19" s="9" t="s">
        <v>521</v>
      </c>
      <c r="D19" s="10"/>
      <c r="E19" s="28" t="s">
        <v>386</v>
      </c>
      <c r="F19" s="12"/>
      <c r="G19" s="444"/>
      <c r="H19" s="444"/>
      <c r="I19" s="444"/>
      <c r="J19" s="444"/>
      <c r="K19" s="516"/>
      <c r="L19" s="444"/>
      <c r="M19" s="9" t="s">
        <v>87</v>
      </c>
      <c r="N19" s="7">
        <f>'Прайс-лист'!N1033</f>
        <v>376.9661527519051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516"/>
      <c r="L20" s="444"/>
      <c r="M20" s="9"/>
    </row>
    <row r="21" spans="2:14" ht="18.75" customHeight="1" thickTop="1" thickBot="1">
      <c r="B21" s="16" t="s">
        <v>2367</v>
      </c>
      <c r="C21" s="9" t="s">
        <v>522</v>
      </c>
      <c r="D21" s="10"/>
      <c r="E21" s="94" t="s">
        <v>388</v>
      </c>
      <c r="F21" s="12"/>
      <c r="G21" s="444"/>
      <c r="H21" s="444"/>
      <c r="I21" s="444"/>
      <c r="J21" s="444"/>
      <c r="K21" s="516"/>
      <c r="L21" s="444"/>
      <c r="M21" s="9" t="s">
        <v>87</v>
      </c>
      <c r="N21" s="7">
        <f>'Прайс-лист'!N1034</f>
        <v>314.42798916172734</v>
      </c>
    </row>
    <row r="22" spans="2:14" ht="7.5" customHeight="1" thickTop="1"/>
    <row r="23" spans="2:14" ht="37.5" customHeight="1">
      <c r="B23" s="438" t="s">
        <v>18</v>
      </c>
      <c r="C23" s="439"/>
      <c r="D23" s="439"/>
      <c r="E23" s="439"/>
      <c r="F23" s="439"/>
      <c r="G23" s="440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7" t="s">
        <v>3865</v>
      </c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</row>
    <row r="26" spans="2:14" ht="18.75" customHeight="1" thickBot="1">
      <c r="B26" s="437" t="s">
        <v>3578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</row>
    <row r="27" spans="2:14" ht="18.75" customHeight="1" thickTop="1" thickBot="1">
      <c r="E27" s="11" t="s">
        <v>385</v>
      </c>
      <c r="F27" s="436" t="s">
        <v>38</v>
      </c>
      <c r="G27" s="437"/>
      <c r="H27" s="437"/>
      <c r="I27" s="437"/>
      <c r="J27" s="437"/>
      <c r="K27" s="437"/>
      <c r="L27" s="437"/>
      <c r="M27" s="437"/>
      <c r="N27" s="437"/>
    </row>
    <row r="28" spans="2:14" ht="18.75" customHeight="1" thickTop="1" thickBot="1">
      <c r="E28" s="27" t="s">
        <v>11</v>
      </c>
      <c r="F28" s="436" t="s">
        <v>39</v>
      </c>
      <c r="G28" s="437"/>
      <c r="H28" s="437"/>
      <c r="I28" s="437"/>
      <c r="J28" s="437"/>
      <c r="K28" s="437"/>
      <c r="L28" s="437"/>
      <c r="M28" s="437"/>
      <c r="N28" s="437"/>
    </row>
    <row r="29" spans="2:14" ht="18.75" customHeight="1" thickTop="1" thickBot="1">
      <c r="E29" s="28" t="s">
        <v>386</v>
      </c>
      <c r="F29" s="436" t="s">
        <v>40</v>
      </c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Top="1" thickBot="1">
      <c r="E30" s="94" t="s">
        <v>388</v>
      </c>
      <c r="F30" s="436" t="s">
        <v>94</v>
      </c>
      <c r="G30" s="437"/>
      <c r="H30" s="437"/>
      <c r="I30" s="437"/>
      <c r="J30" s="437"/>
      <c r="K30" s="437"/>
      <c r="L30" s="437"/>
      <c r="M30" s="437"/>
      <c r="N30" s="437"/>
    </row>
    <row r="31" spans="2:14" ht="18.75" customHeight="1" thickTop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0">
    <mergeCell ref="F29:N29"/>
    <mergeCell ref="F30:N30"/>
    <mergeCell ref="G15:G21"/>
    <mergeCell ref="H15:H21"/>
    <mergeCell ref="I15:I21"/>
    <mergeCell ref="J15:J21"/>
    <mergeCell ref="L15:L21"/>
    <mergeCell ref="K15:K21"/>
    <mergeCell ref="B23:G23"/>
    <mergeCell ref="B25:N25"/>
    <mergeCell ref="B26:N26"/>
    <mergeCell ref="F27:N27"/>
    <mergeCell ref="F28:N28"/>
    <mergeCell ref="B2:N2"/>
    <mergeCell ref="G6:G12"/>
    <mergeCell ref="H6:H12"/>
    <mergeCell ref="I6:I12"/>
    <mergeCell ref="J6:J12"/>
    <mergeCell ref="L6:L12"/>
    <mergeCell ref="K6:K12"/>
  </mergeCells>
  <hyperlinks>
    <hyperlink ref="A3" location="Т!R63C3" display="ТРИМАЧІ" xr:uid="{00000000-0004-0000-4500-000000000000}"/>
    <hyperlink ref="A4" location="'Прайс-лист'!R1030C2" display="ПРАЙС" xr:uid="{00000000-0004-0000-45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5703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7" t="s">
        <v>1948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2370</v>
      </c>
      <c r="C6" s="9" t="s">
        <v>2378</v>
      </c>
      <c r="D6" s="10"/>
      <c r="E6" s="11" t="s">
        <v>385</v>
      </c>
      <c r="F6" s="12"/>
      <c r="G6" s="444">
        <v>57</v>
      </c>
      <c r="H6" s="444">
        <v>20</v>
      </c>
      <c r="I6" s="444" t="s">
        <v>3580</v>
      </c>
      <c r="J6" s="516">
        <v>50</v>
      </c>
      <c r="K6" s="444" t="s">
        <v>67</v>
      </c>
      <c r="L6" s="9">
        <v>8.5999999999999993E-2</v>
      </c>
      <c r="M6" s="7">
        <f>'Прайс-лист'!N1045</f>
        <v>104.62982202878915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516"/>
      <c r="K7" s="444"/>
      <c r="L7" s="9"/>
    </row>
    <row r="8" spans="1:13" ht="18.75" customHeight="1" thickTop="1" thickBot="1">
      <c r="B8" s="16" t="s">
        <v>2371</v>
      </c>
      <c r="C8" s="9" t="s">
        <v>524</v>
      </c>
      <c r="D8" s="10"/>
      <c r="E8" s="27" t="s">
        <v>11</v>
      </c>
      <c r="F8" s="14"/>
      <c r="G8" s="444"/>
      <c r="H8" s="444"/>
      <c r="I8" s="444"/>
      <c r="J8" s="516"/>
      <c r="K8" s="444"/>
      <c r="L8" s="9" t="s">
        <v>87</v>
      </c>
      <c r="M8" s="7">
        <f>'Прайс-лист'!N1046</f>
        <v>257.10133920406435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516"/>
      <c r="K9" s="444"/>
      <c r="L9" s="9"/>
    </row>
    <row r="10" spans="1:13" ht="18.75" customHeight="1" thickTop="1" thickBot="1">
      <c r="B10" s="16" t="s">
        <v>2372</v>
      </c>
      <c r="C10" s="9" t="s">
        <v>525</v>
      </c>
      <c r="D10" s="10"/>
      <c r="E10" s="28" t="s">
        <v>386</v>
      </c>
      <c r="F10" s="12"/>
      <c r="G10" s="444"/>
      <c r="H10" s="444"/>
      <c r="I10" s="444"/>
      <c r="J10" s="516"/>
      <c r="K10" s="444"/>
      <c r="L10" s="9" t="s">
        <v>87</v>
      </c>
      <c r="M10" s="7">
        <f>'Прайс-лист'!N1047</f>
        <v>194.56317561388656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16"/>
      <c r="K11" s="444"/>
      <c r="L11" s="9"/>
    </row>
    <row r="12" spans="1:13" ht="18.75" customHeight="1" thickTop="1" thickBot="1">
      <c r="B12" s="16" t="s">
        <v>2373</v>
      </c>
      <c r="C12" s="9" t="s">
        <v>526</v>
      </c>
      <c r="D12" s="10"/>
      <c r="E12" s="94" t="s">
        <v>388</v>
      </c>
      <c r="F12" s="12"/>
      <c r="G12" s="444"/>
      <c r="H12" s="444"/>
      <c r="I12" s="444"/>
      <c r="J12" s="516"/>
      <c r="K12" s="444"/>
      <c r="L12" s="9" t="s">
        <v>87</v>
      </c>
      <c r="M12" s="7">
        <f>'Прайс-лист'!N1048</f>
        <v>180.66580592718032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309"/>
      <c r="K13" s="6"/>
      <c r="L13" s="6"/>
      <c r="M13" s="6"/>
    </row>
    <row r="14" spans="1:13" ht="7.5" customHeight="1" thickBot="1">
      <c r="J14" s="310"/>
    </row>
    <row r="15" spans="1:13" ht="18.75" customHeight="1" thickTop="1" thickBot="1">
      <c r="B15" s="8" t="s">
        <v>2374</v>
      </c>
      <c r="C15" s="9" t="s">
        <v>2379</v>
      </c>
      <c r="D15" s="10"/>
      <c r="E15" s="11" t="s">
        <v>385</v>
      </c>
      <c r="F15" s="12"/>
      <c r="G15" s="444">
        <v>57</v>
      </c>
      <c r="H15" s="444">
        <v>20</v>
      </c>
      <c r="I15" s="444" t="s">
        <v>3580</v>
      </c>
      <c r="J15" s="516">
        <v>100</v>
      </c>
      <c r="K15" s="444" t="s">
        <v>67</v>
      </c>
      <c r="L15" s="9">
        <v>0.105</v>
      </c>
      <c r="M15" s="7">
        <f>'Прайс-лист'!N1049</f>
        <v>113.87157287044876</v>
      </c>
    </row>
    <row r="16" spans="1:13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516"/>
      <c r="K16" s="444"/>
      <c r="L16" s="9"/>
      <c r="M16" s="7"/>
    </row>
    <row r="17" spans="2:13" ht="18.75" customHeight="1" thickTop="1" thickBot="1">
      <c r="B17" s="16" t="s">
        <v>2375</v>
      </c>
      <c r="C17" s="9" t="s">
        <v>528</v>
      </c>
      <c r="D17" s="10"/>
      <c r="E17" s="27" t="s">
        <v>11</v>
      </c>
      <c r="F17" s="14"/>
      <c r="G17" s="444"/>
      <c r="H17" s="444"/>
      <c r="I17" s="444"/>
      <c r="J17" s="516"/>
      <c r="K17" s="444"/>
      <c r="L17" s="9" t="s">
        <v>87</v>
      </c>
      <c r="M17" s="7">
        <f>'Прайс-лист'!N1050</f>
        <v>274.47305131244707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516"/>
      <c r="K18" s="444"/>
      <c r="L18" s="9"/>
      <c r="M18" s="7"/>
    </row>
    <row r="19" spans="2:13" ht="18.75" customHeight="1" thickTop="1" thickBot="1">
      <c r="B19" s="16" t="s">
        <v>2376</v>
      </c>
      <c r="C19" s="9" t="s">
        <v>529</v>
      </c>
      <c r="D19" s="10"/>
      <c r="E19" s="28" t="s">
        <v>386</v>
      </c>
      <c r="F19" s="12"/>
      <c r="G19" s="444"/>
      <c r="H19" s="444"/>
      <c r="I19" s="444"/>
      <c r="J19" s="516"/>
      <c r="K19" s="444"/>
      <c r="L19" s="9" t="s">
        <v>87</v>
      </c>
      <c r="M19" s="7">
        <f>'Прайс-лист'!N1051</f>
        <v>206.72337408975443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516"/>
      <c r="K20" s="444"/>
      <c r="L20" s="9"/>
    </row>
    <row r="21" spans="2:13" ht="18.75" customHeight="1" thickTop="1" thickBot="1">
      <c r="B21" s="16" t="s">
        <v>2377</v>
      </c>
      <c r="C21" s="9" t="s">
        <v>530</v>
      </c>
      <c r="D21" s="10"/>
      <c r="E21" s="94" t="s">
        <v>388</v>
      </c>
      <c r="F21" s="12"/>
      <c r="G21" s="444"/>
      <c r="H21" s="444"/>
      <c r="I21" s="444"/>
      <c r="J21" s="516"/>
      <c r="K21" s="444"/>
      <c r="L21" s="9" t="s">
        <v>87</v>
      </c>
      <c r="M21" s="7">
        <f>'Прайс-лист'!N1052</f>
        <v>189.35166198137171</v>
      </c>
    </row>
    <row r="22" spans="2:13" ht="7.5" customHeight="1" thickTop="1"/>
    <row r="23" spans="2:13" ht="37.5" customHeight="1">
      <c r="B23" s="478" t="s">
        <v>18</v>
      </c>
      <c r="C23" s="479"/>
      <c r="D23" s="479"/>
      <c r="E23" s="479"/>
      <c r="F23" s="479"/>
      <c r="G23" s="480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7" t="s">
        <v>3960</v>
      </c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</row>
    <row r="26" spans="2:13" ht="18.75" customHeight="1" thickTop="1" thickBot="1">
      <c r="E26" s="11" t="s">
        <v>385</v>
      </c>
      <c r="F26" s="436" t="s">
        <v>38</v>
      </c>
      <c r="G26" s="437"/>
      <c r="H26" s="437"/>
      <c r="I26" s="437"/>
      <c r="J26" s="437"/>
      <c r="K26" s="437"/>
      <c r="L26" s="437"/>
      <c r="M26" s="437"/>
    </row>
    <row r="27" spans="2:13" ht="18.75" customHeight="1" thickTop="1" thickBot="1">
      <c r="E27" s="27" t="s">
        <v>11</v>
      </c>
      <c r="F27" s="436" t="s">
        <v>39</v>
      </c>
      <c r="G27" s="437"/>
      <c r="H27" s="437"/>
      <c r="I27" s="437"/>
      <c r="J27" s="437"/>
      <c r="K27" s="437"/>
      <c r="L27" s="437"/>
      <c r="M27" s="437"/>
    </row>
    <row r="28" spans="2:13" ht="18.75" customHeight="1" thickTop="1" thickBot="1">
      <c r="E28" s="28" t="s">
        <v>386</v>
      </c>
      <c r="F28" s="436" t="s">
        <v>40</v>
      </c>
      <c r="G28" s="437"/>
      <c r="H28" s="437"/>
      <c r="I28" s="437"/>
      <c r="J28" s="437"/>
      <c r="K28" s="437"/>
      <c r="L28" s="437"/>
      <c r="M28" s="437"/>
    </row>
    <row r="29" spans="2:13" ht="18.75" customHeight="1" thickTop="1" thickBot="1">
      <c r="E29" s="94" t="s">
        <v>388</v>
      </c>
      <c r="F29" s="436" t="s">
        <v>94</v>
      </c>
      <c r="G29" s="437"/>
      <c r="H29" s="437"/>
      <c r="I29" s="437"/>
      <c r="J29" s="437"/>
      <c r="K29" s="437"/>
      <c r="L29" s="437"/>
      <c r="M29" s="437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B25:M25"/>
    <mergeCell ref="F26:M26"/>
    <mergeCell ref="F27:M27"/>
    <mergeCell ref="F28:M28"/>
    <mergeCell ref="F29:M29"/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</mergeCells>
  <hyperlinks>
    <hyperlink ref="A3" location="Т!R63C4" display="ТРИМАЧІ" xr:uid="{00000000-0004-0000-4600-000000000000}"/>
    <hyperlink ref="A4" location="'Прайс-лист'!R1048C2" display="ПРАЙС" xr:uid="{00000000-0004-0000-4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5" tint="0.39997558519241921"/>
  </sheetPr>
  <dimension ref="A1:N34"/>
  <sheetViews>
    <sheetView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6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3" t="s">
        <v>1949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2380</v>
      </c>
      <c r="C6" s="9" t="s">
        <v>531</v>
      </c>
      <c r="D6" s="10"/>
      <c r="E6" s="27" t="s">
        <v>11</v>
      </c>
      <c r="F6" s="12"/>
      <c r="G6" s="444">
        <v>57</v>
      </c>
      <c r="H6" s="444">
        <v>20</v>
      </c>
      <c r="I6" s="444" t="s">
        <v>3580</v>
      </c>
      <c r="J6" s="444">
        <v>20</v>
      </c>
      <c r="K6" s="9" t="s">
        <v>87</v>
      </c>
      <c r="L6" s="7">
        <f>'Прайс-лист'!N1063</f>
        <v>0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2381</v>
      </c>
      <c r="C8" s="9" t="s">
        <v>532</v>
      </c>
      <c r="D8" s="10"/>
      <c r="E8" s="228" t="s">
        <v>207</v>
      </c>
      <c r="F8" s="14"/>
      <c r="G8" s="444"/>
      <c r="H8" s="444"/>
      <c r="I8" s="444"/>
      <c r="J8" s="444"/>
      <c r="K8" s="9">
        <v>3.9E-2</v>
      </c>
      <c r="L8" s="7">
        <f>'Прайс-лист'!N1064</f>
        <v>72.961190855207448</v>
      </c>
    </row>
    <row r="9" spans="1:13" ht="7.5" customHeight="1" thickTop="1"/>
    <row r="10" spans="1:13" ht="37.5" customHeight="1">
      <c r="B10" s="466" t="s">
        <v>18</v>
      </c>
      <c r="C10" s="467"/>
      <c r="D10" s="467"/>
      <c r="E10" s="467"/>
      <c r="F10" s="467"/>
      <c r="G10" s="468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3581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7" t="s">
        <v>11</v>
      </c>
      <c r="F13" s="436" t="s">
        <v>39</v>
      </c>
      <c r="G13" s="437"/>
      <c r="H13" s="437"/>
      <c r="I13" s="227"/>
    </row>
    <row r="14" spans="1:13" ht="18.75" customHeight="1" thickTop="1" thickBot="1">
      <c r="E14" s="228" t="s">
        <v>207</v>
      </c>
      <c r="F14" s="436" t="s">
        <v>1692</v>
      </c>
      <c r="G14" s="437"/>
      <c r="H14" s="437"/>
      <c r="I14" s="437"/>
      <c r="J14" s="437"/>
      <c r="K14" s="437"/>
      <c r="L14" s="437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6C2" display="ТРИМАЧІ" xr:uid="{00000000-0004-0000-4700-000000000000}"/>
    <hyperlink ref="A4" location="'Прайс-лист'!R1063C2" display="ПРАЙС" xr:uid="{00000000-0004-0000-47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5" tint="0.39997558519241921"/>
  </sheetPr>
  <dimension ref="A1:N34"/>
  <sheetViews>
    <sheetView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2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9" t="s">
        <v>1950</v>
      </c>
      <c r="C2" s="470"/>
      <c r="D2" s="470"/>
      <c r="E2" s="470"/>
      <c r="F2" s="470"/>
      <c r="G2" s="470"/>
      <c r="H2" s="470"/>
      <c r="I2" s="470"/>
      <c r="J2" s="470"/>
      <c r="K2" s="470"/>
      <c r="L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2382</v>
      </c>
      <c r="C6" s="9" t="s">
        <v>2384</v>
      </c>
      <c r="D6" s="10"/>
      <c r="E6" s="230" t="s">
        <v>212</v>
      </c>
      <c r="F6" s="12"/>
      <c r="G6" s="444">
        <v>57</v>
      </c>
      <c r="H6" s="444">
        <v>20</v>
      </c>
      <c r="I6" s="444" t="s">
        <v>3580</v>
      </c>
      <c r="J6" s="444">
        <v>21</v>
      </c>
      <c r="K6" s="9" t="s">
        <v>87</v>
      </c>
      <c r="L6" s="7">
        <f>'Прайс-лист'!N1075</f>
        <v>79.954256999999998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175"/>
    </row>
    <row r="8" spans="1:13" ht="18.75" customHeight="1" thickTop="1" thickBot="1">
      <c r="B8" s="16" t="s">
        <v>2383</v>
      </c>
      <c r="C8" s="9" t="s">
        <v>2385</v>
      </c>
      <c r="D8" s="10"/>
      <c r="E8" s="231" t="s">
        <v>213</v>
      </c>
      <c r="F8" s="14"/>
      <c r="G8" s="444"/>
      <c r="H8" s="444"/>
      <c r="I8" s="444"/>
      <c r="J8" s="444"/>
      <c r="K8" s="9">
        <v>2.5000000000000001E-2</v>
      </c>
      <c r="L8" s="7">
        <f>'Прайс-лист'!N1076</f>
        <v>184.41653400000001</v>
      </c>
    </row>
    <row r="9" spans="1:13" ht="7.5" customHeight="1" thickTop="1"/>
    <row r="10" spans="1:13" ht="37.5" customHeight="1">
      <c r="B10" s="472" t="s">
        <v>18</v>
      </c>
      <c r="C10" s="473"/>
      <c r="D10" s="473"/>
      <c r="E10" s="473"/>
      <c r="F10" s="473"/>
      <c r="G10" s="474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7" t="s">
        <v>1205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9"/>
    </row>
    <row r="13" spans="1:13" ht="18.75" customHeight="1" thickTop="1" thickBot="1">
      <c r="E13" s="230" t="s">
        <v>212</v>
      </c>
      <c r="F13" s="436" t="s">
        <v>1698</v>
      </c>
      <c r="G13" s="437"/>
      <c r="H13" s="437"/>
      <c r="I13" s="437"/>
      <c r="J13" s="437"/>
      <c r="K13" s="437"/>
      <c r="L13" s="437"/>
    </row>
    <row r="14" spans="1:13" ht="18.75" customHeight="1" thickTop="1" thickBot="1">
      <c r="E14" s="231" t="s">
        <v>213</v>
      </c>
      <c r="F14" s="436" t="s">
        <v>1699</v>
      </c>
      <c r="G14" s="437"/>
      <c r="H14" s="437"/>
      <c r="I14" s="437"/>
      <c r="J14" s="437"/>
      <c r="K14" s="437"/>
      <c r="L14" s="437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I6:I8"/>
    <mergeCell ref="F13:L13"/>
    <mergeCell ref="F14:L14"/>
    <mergeCell ref="B2:L2"/>
    <mergeCell ref="G6:G8"/>
    <mergeCell ref="H6:H8"/>
    <mergeCell ref="J6:J8"/>
    <mergeCell ref="B10:G10"/>
  </mergeCells>
  <hyperlinks>
    <hyperlink ref="A3" location="Т!R66C3" display="ТРИМАЧІ" xr:uid="{00000000-0004-0000-4800-000000000000}"/>
    <hyperlink ref="A4" location="'Прайс-лист'!R1075C2" display="ПРАЙС" xr:uid="{00000000-0004-0000-48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5" tint="0.39997558519241921"/>
    <pageSetUpPr fitToPage="1"/>
  </sheetPr>
  <dimension ref="A1:N31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2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3" t="s">
        <v>1951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3962</v>
      </c>
      <c r="J4" s="142" t="s">
        <v>3965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2386</v>
      </c>
      <c r="C6" s="9" t="s">
        <v>565</v>
      </c>
      <c r="D6" s="10"/>
      <c r="E6" s="241" t="s">
        <v>409</v>
      </c>
      <c r="F6" s="12"/>
      <c r="G6" s="9">
        <v>130</v>
      </c>
      <c r="H6" s="9">
        <v>70</v>
      </c>
      <c r="I6" s="354" t="s">
        <v>3964</v>
      </c>
      <c r="J6" s="354" t="s">
        <v>3964</v>
      </c>
      <c r="K6" s="9">
        <v>1.1000000000000001</v>
      </c>
      <c r="L6" s="7">
        <f>'Прайс-лист'!N1087</f>
        <v>95.951846000000003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2387</v>
      </c>
      <c r="C9" s="9" t="s">
        <v>566</v>
      </c>
      <c r="D9" s="10"/>
      <c r="E9" s="241" t="s">
        <v>409</v>
      </c>
      <c r="F9" s="12"/>
      <c r="G9" s="9">
        <v>130</v>
      </c>
      <c r="H9" s="9">
        <v>67</v>
      </c>
      <c r="I9" s="355" t="s">
        <v>3963</v>
      </c>
      <c r="J9" s="385" t="s">
        <v>3964</v>
      </c>
      <c r="K9" s="9">
        <v>5.0000000000000001E-3</v>
      </c>
      <c r="L9" s="7">
        <f>'Прайс-лист'!N1088</f>
        <v>87.268764000000004</v>
      </c>
    </row>
    <row r="10" spans="1:12" ht="7.5" customHeight="1" thickTop="1"/>
    <row r="11" spans="1:12" ht="37.5" customHeight="1">
      <c r="B11" s="466" t="s">
        <v>18</v>
      </c>
      <c r="C11" s="467"/>
      <c r="D11" s="467"/>
      <c r="E11" s="467"/>
      <c r="F11" s="467"/>
      <c r="G11" s="468"/>
    </row>
    <row r="12" spans="1:12" ht="7.5" customHeight="1"/>
    <row r="13" spans="1:12" ht="18.75" customHeight="1" thickBot="1">
      <c r="B13" s="494" t="s">
        <v>3583</v>
      </c>
      <c r="C13" s="494"/>
      <c r="D13" s="494"/>
      <c r="E13" s="494"/>
      <c r="F13" s="494"/>
      <c r="G13" s="494"/>
      <c r="H13" s="494"/>
      <c r="I13" s="494"/>
      <c r="J13" s="494"/>
      <c r="K13" s="494"/>
      <c r="L13" s="494"/>
    </row>
    <row r="14" spans="1:12" ht="18.75" customHeight="1" thickTop="1" thickBot="1">
      <c r="E14" s="241" t="s">
        <v>409</v>
      </c>
      <c r="F14" s="436" t="s">
        <v>2580</v>
      </c>
      <c r="G14" s="437"/>
      <c r="H14" s="437"/>
      <c r="I14" s="22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66C4" display="ТРИМАЧІ" xr:uid="{00000000-0004-0000-4900-000000000000}"/>
    <hyperlink ref="A4" location="'Прайс-лист'!R1087C2" display="ПРАЙС" xr:uid="{00000000-0004-0000-49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5" tint="0.39997558519241921"/>
    <pageSetUpPr fitToPage="1"/>
  </sheetPr>
  <dimension ref="A1:P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7" t="s">
        <v>1952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3614</v>
      </c>
      <c r="I4" s="142" t="s">
        <v>3615</v>
      </c>
      <c r="J4" s="142" t="s">
        <v>1693</v>
      </c>
      <c r="K4" s="142" t="s">
        <v>3962</v>
      </c>
      <c r="L4" s="142" t="s">
        <v>3965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2388</v>
      </c>
      <c r="C6" s="9" t="s">
        <v>567</v>
      </c>
      <c r="D6" s="10"/>
      <c r="E6" s="241" t="s">
        <v>409</v>
      </c>
      <c r="F6" s="12"/>
      <c r="G6" s="9">
        <v>132</v>
      </c>
      <c r="H6" s="9">
        <v>8</v>
      </c>
      <c r="I6" s="9">
        <v>10</v>
      </c>
      <c r="J6" s="9">
        <v>60</v>
      </c>
      <c r="K6" s="354" t="s">
        <v>3964</v>
      </c>
      <c r="L6" s="354" t="s">
        <v>3964</v>
      </c>
      <c r="M6" s="9">
        <v>1.274</v>
      </c>
      <c r="N6" s="7">
        <f>'Прайс-лист'!N1099</f>
        <v>99.505929999999992</v>
      </c>
    </row>
    <row r="7" spans="1:14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20"/>
      <c r="N7" s="6"/>
    </row>
    <row r="8" spans="1:14" ht="7.5" customHeight="1" thickBot="1">
      <c r="B8" s="25"/>
      <c r="C8" s="9"/>
      <c r="E8" s="14"/>
      <c r="G8" s="9"/>
      <c r="H8" s="9"/>
      <c r="I8" s="9"/>
      <c r="J8" s="9"/>
      <c r="K8" s="9"/>
      <c r="L8" s="9"/>
      <c r="M8" s="9"/>
    </row>
    <row r="9" spans="1:14" ht="18.75" customHeight="1" thickTop="1" thickBot="1">
      <c r="B9" s="8" t="s">
        <v>2389</v>
      </c>
      <c r="C9" s="9" t="s">
        <v>568</v>
      </c>
      <c r="D9" s="10"/>
      <c r="E9" s="241" t="s">
        <v>409</v>
      </c>
      <c r="F9" s="12"/>
      <c r="G9" s="9">
        <v>132</v>
      </c>
      <c r="H9" s="9">
        <v>8</v>
      </c>
      <c r="I9" s="9">
        <v>10</v>
      </c>
      <c r="J9" s="9">
        <v>60</v>
      </c>
      <c r="K9" s="355" t="s">
        <v>3963</v>
      </c>
      <c r="L9" s="385" t="s">
        <v>3964</v>
      </c>
      <c r="M9" s="9">
        <v>0.01</v>
      </c>
      <c r="N9" s="7">
        <f>'Прайс-лист'!N1100</f>
        <v>91.088140999999993</v>
      </c>
    </row>
    <row r="10" spans="1:14" ht="7.5" customHeight="1" thickTop="1"/>
    <row r="11" spans="1:14" ht="37.5" customHeight="1">
      <c r="B11" s="500" t="s">
        <v>18</v>
      </c>
      <c r="C11" s="501"/>
      <c r="D11" s="501"/>
      <c r="E11" s="501"/>
      <c r="F11" s="501"/>
      <c r="G11" s="502"/>
    </row>
    <row r="12" spans="1:14" ht="7.5" customHeight="1"/>
    <row r="13" spans="1:14" ht="18.75" customHeight="1" thickBot="1">
      <c r="B13" s="494" t="s">
        <v>3582</v>
      </c>
      <c r="C13" s="494"/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</row>
    <row r="14" spans="1:14" ht="18.75" customHeight="1" thickTop="1" thickBot="1">
      <c r="E14" s="241" t="s">
        <v>409</v>
      </c>
      <c r="F14" s="436" t="s">
        <v>2580</v>
      </c>
      <c r="G14" s="437"/>
      <c r="H14" s="437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N2"/>
    <mergeCell ref="B11:G11"/>
    <mergeCell ref="B13:N13"/>
    <mergeCell ref="F14:H14"/>
  </mergeCells>
  <hyperlinks>
    <hyperlink ref="A3" location="Т!R69C2" display="ТРИМАЧІ" xr:uid="{00000000-0004-0000-4A00-000000000000}"/>
    <hyperlink ref="A4" location="'Прайс-лист'!R1099C2" display="ПРАЙС" xr:uid="{00000000-0004-0000-4A00-000001000000}"/>
  </hyperlinks>
  <pageMargins left="0.7" right="0.7" top="0.75" bottom="0.75" header="0.3" footer="0.3"/>
  <pageSetup paperSize="9" scale="64" orientation="landscape" verticalDpi="0" r:id="rId1"/>
  <colBreaks count="1" manualBreakCount="1">
    <brk id="15" max="47" man="1"/>
  </col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5" tint="0.39997558519241921"/>
  </sheetPr>
  <dimension ref="A1:Q56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6.57031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7" t="s">
        <v>1953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9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11</v>
      </c>
      <c r="I4" s="5" t="s">
        <v>355</v>
      </c>
      <c r="J4" s="5" t="s">
        <v>1693</v>
      </c>
      <c r="K4" s="5" t="s">
        <v>66</v>
      </c>
      <c r="L4" s="5" t="s">
        <v>3962</v>
      </c>
      <c r="M4" s="5" t="s">
        <v>3965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2390</v>
      </c>
      <c r="C6" s="9" t="s">
        <v>2402</v>
      </c>
      <c r="D6" s="10"/>
      <c r="E6" s="244" t="s">
        <v>552</v>
      </c>
      <c r="F6" s="12"/>
      <c r="G6" s="444">
        <v>57</v>
      </c>
      <c r="H6" s="444">
        <v>30</v>
      </c>
      <c r="I6" s="444">
        <v>132</v>
      </c>
      <c r="J6" s="444">
        <v>93</v>
      </c>
      <c r="K6" s="444" t="s">
        <v>67</v>
      </c>
      <c r="L6" s="518" t="s">
        <v>3964</v>
      </c>
      <c r="M6" s="518" t="s">
        <v>3964</v>
      </c>
      <c r="N6" s="9" t="s">
        <v>87</v>
      </c>
      <c r="O6" s="7">
        <f>'Прайс-лист'!N1111</f>
        <v>186.64836400000002</v>
      </c>
    </row>
    <row r="7" spans="1:15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518"/>
      <c r="M7" s="518"/>
      <c r="N7" s="175"/>
    </row>
    <row r="8" spans="1:15" ht="18.75" customHeight="1" thickTop="1" thickBot="1">
      <c r="B8" s="16" t="s">
        <v>2391</v>
      </c>
      <c r="C8" s="9" t="s">
        <v>539</v>
      </c>
      <c r="D8" s="10"/>
      <c r="E8" s="245" t="s">
        <v>553</v>
      </c>
      <c r="F8" s="14"/>
      <c r="G8" s="444"/>
      <c r="H8" s="444"/>
      <c r="I8" s="444"/>
      <c r="J8" s="444"/>
      <c r="K8" s="444"/>
      <c r="L8" s="518"/>
      <c r="M8" s="518"/>
      <c r="N8" s="9" t="s">
        <v>87</v>
      </c>
      <c r="O8" s="7">
        <f>'Прайс-лист'!N1112</f>
        <v>0</v>
      </c>
    </row>
    <row r="9" spans="1:15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518"/>
      <c r="M9" s="518"/>
      <c r="N9" s="9"/>
    </row>
    <row r="10" spans="1:15" ht="18.75" customHeight="1" thickTop="1" thickBot="1">
      <c r="B10" s="16" t="s">
        <v>2392</v>
      </c>
      <c r="C10" s="9" t="s">
        <v>538</v>
      </c>
      <c r="D10" s="10"/>
      <c r="E10" s="246" t="s">
        <v>2411</v>
      </c>
      <c r="F10" s="12"/>
      <c r="G10" s="444"/>
      <c r="H10" s="444"/>
      <c r="I10" s="444"/>
      <c r="J10" s="444"/>
      <c r="K10" s="444"/>
      <c r="L10" s="518"/>
      <c r="M10" s="518"/>
      <c r="N10" s="9" t="s">
        <v>87</v>
      </c>
      <c r="O10" s="7">
        <f>'Прайс-лист'!N1113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2393</v>
      </c>
      <c r="C13" s="9" t="s">
        <v>2403</v>
      </c>
      <c r="D13" s="10"/>
      <c r="E13" s="244" t="s">
        <v>552</v>
      </c>
      <c r="F13" s="12"/>
      <c r="G13" s="444">
        <v>57</v>
      </c>
      <c r="H13" s="444">
        <v>30</v>
      </c>
      <c r="I13" s="444">
        <v>132</v>
      </c>
      <c r="J13" s="444">
        <v>93</v>
      </c>
      <c r="K13" s="444" t="s">
        <v>67</v>
      </c>
      <c r="L13" s="517" t="s">
        <v>3963</v>
      </c>
      <c r="M13" s="517" t="s">
        <v>3963</v>
      </c>
      <c r="N13" s="9" t="s">
        <v>87</v>
      </c>
      <c r="O13" s="7">
        <f>'Прайс-лист'!N1114</f>
        <v>154.17313200000001</v>
      </c>
    </row>
    <row r="14" spans="1:15" ht="3.75" customHeight="1" thickTop="1" thickBot="1">
      <c r="C14" s="9"/>
      <c r="D14" s="10"/>
      <c r="E14" s="13"/>
      <c r="F14" s="13"/>
      <c r="G14" s="444"/>
      <c r="H14" s="444"/>
      <c r="I14" s="444"/>
      <c r="J14" s="444"/>
      <c r="K14" s="444"/>
      <c r="L14" s="517"/>
      <c r="M14" s="517"/>
      <c r="N14" s="175"/>
      <c r="O14" s="7"/>
    </row>
    <row r="15" spans="1:15" ht="18.75" customHeight="1" thickTop="1" thickBot="1">
      <c r="B15" s="16" t="s">
        <v>2394</v>
      </c>
      <c r="C15" s="9" t="s">
        <v>543</v>
      </c>
      <c r="D15" s="10"/>
      <c r="E15" s="245" t="s">
        <v>553</v>
      </c>
      <c r="F15" s="14"/>
      <c r="G15" s="444"/>
      <c r="H15" s="444"/>
      <c r="I15" s="444"/>
      <c r="J15" s="444"/>
      <c r="K15" s="444"/>
      <c r="L15" s="517"/>
      <c r="M15" s="517"/>
      <c r="N15" s="9" t="s">
        <v>87</v>
      </c>
      <c r="O15" s="7">
        <f>'Прайс-лист'!N1115</f>
        <v>0</v>
      </c>
    </row>
    <row r="16" spans="1:15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444"/>
      <c r="L16" s="517"/>
      <c r="M16" s="517"/>
      <c r="N16" s="9"/>
      <c r="O16" s="7"/>
    </row>
    <row r="17" spans="2:15" ht="18.75" customHeight="1" thickTop="1" thickBot="1">
      <c r="B17" s="16" t="s">
        <v>2395</v>
      </c>
      <c r="C17" s="9" t="s">
        <v>544</v>
      </c>
      <c r="D17" s="10"/>
      <c r="E17" s="246" t="s">
        <v>2411</v>
      </c>
      <c r="F17" s="12"/>
      <c r="G17" s="444"/>
      <c r="H17" s="444"/>
      <c r="I17" s="444"/>
      <c r="J17" s="444"/>
      <c r="K17" s="444"/>
      <c r="L17" s="517"/>
      <c r="M17" s="517"/>
      <c r="N17" s="9" t="s">
        <v>87</v>
      </c>
      <c r="O17" s="7">
        <f>'Прайс-лист'!N1116</f>
        <v>0</v>
      </c>
    </row>
    <row r="18" spans="2:15" ht="8.25" customHeight="1" thickTop="1" thickBot="1">
      <c r="B18" s="204"/>
      <c r="C18" s="205"/>
      <c r="D18" s="206"/>
      <c r="E18" s="207"/>
      <c r="F18" s="208"/>
      <c r="G18" s="205"/>
      <c r="H18" s="205"/>
      <c r="I18" s="205"/>
      <c r="J18" s="205"/>
      <c r="K18" s="205"/>
      <c r="L18" s="205"/>
      <c r="M18" s="205"/>
      <c r="N18" s="205"/>
      <c r="O18" s="209"/>
    </row>
    <row r="19" spans="2:15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9"/>
      <c r="N19" s="9"/>
      <c r="O19" s="26"/>
    </row>
    <row r="20" spans="2:15" ht="18.75" customHeight="1" thickTop="1" thickBot="1">
      <c r="B20" s="8" t="s">
        <v>2396</v>
      </c>
      <c r="C20" s="9" t="s">
        <v>2404</v>
      </c>
      <c r="D20" s="10"/>
      <c r="E20" s="244" t="s">
        <v>552</v>
      </c>
      <c r="F20" s="12"/>
      <c r="G20" s="444">
        <v>80</v>
      </c>
      <c r="H20" s="444">
        <v>50</v>
      </c>
      <c r="I20" s="444">
        <v>132</v>
      </c>
      <c r="J20" s="444">
        <v>93</v>
      </c>
      <c r="K20" s="444" t="s">
        <v>67</v>
      </c>
      <c r="L20" s="518" t="s">
        <v>3964</v>
      </c>
      <c r="M20" s="518" t="s">
        <v>3964</v>
      </c>
      <c r="N20" s="9" t="s">
        <v>87</v>
      </c>
      <c r="O20" s="7">
        <f>'Прайс-лист'!N1117</f>
        <v>192.387957</v>
      </c>
    </row>
    <row r="21" spans="2:15" ht="3.75" customHeight="1" thickTop="1" thickBot="1">
      <c r="C21" s="9"/>
      <c r="D21" s="10"/>
      <c r="E21" s="13"/>
      <c r="F21" s="13"/>
      <c r="G21" s="444"/>
      <c r="H21" s="444"/>
      <c r="I21" s="444"/>
      <c r="J21" s="444"/>
      <c r="K21" s="444"/>
      <c r="L21" s="518"/>
      <c r="M21" s="518"/>
      <c r="N21" s="175"/>
      <c r="O21" s="7"/>
    </row>
    <row r="22" spans="2:15" ht="18.75" customHeight="1" thickTop="1" thickBot="1">
      <c r="B22" s="16" t="s">
        <v>2397</v>
      </c>
      <c r="C22" s="9" t="s">
        <v>2405</v>
      </c>
      <c r="D22" s="10"/>
      <c r="E22" s="245" t="s">
        <v>553</v>
      </c>
      <c r="F22" s="14"/>
      <c r="G22" s="444"/>
      <c r="H22" s="444"/>
      <c r="I22" s="444"/>
      <c r="J22" s="444"/>
      <c r="K22" s="444"/>
      <c r="L22" s="518"/>
      <c r="M22" s="518"/>
      <c r="N22" s="9" t="s">
        <v>87</v>
      </c>
      <c r="O22" s="7">
        <f>'Прайс-лист'!N1118</f>
        <v>0</v>
      </c>
    </row>
    <row r="23" spans="2:15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444"/>
      <c r="K23" s="444"/>
      <c r="L23" s="518"/>
      <c r="M23" s="518"/>
      <c r="N23" s="9"/>
      <c r="O23" s="7"/>
    </row>
    <row r="24" spans="2:15" ht="18.75" customHeight="1" thickTop="1" thickBot="1">
      <c r="B24" s="16" t="s">
        <v>2398</v>
      </c>
      <c r="C24" s="9" t="s">
        <v>2406</v>
      </c>
      <c r="D24" s="10"/>
      <c r="E24" s="246" t="s">
        <v>2411</v>
      </c>
      <c r="F24" s="12"/>
      <c r="G24" s="444"/>
      <c r="H24" s="444"/>
      <c r="I24" s="444"/>
      <c r="J24" s="444"/>
      <c r="K24" s="444"/>
      <c r="L24" s="518"/>
      <c r="M24" s="518"/>
      <c r="N24" s="9" t="s">
        <v>87</v>
      </c>
      <c r="O24" s="7">
        <f>'Прайс-лист'!N1119</f>
        <v>0</v>
      </c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6"/>
      <c r="M25" s="6"/>
      <c r="N25" s="20"/>
      <c r="O25" s="24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N26" s="9"/>
      <c r="O26" s="26"/>
    </row>
    <row r="27" spans="2:15" ht="18.75" customHeight="1" thickTop="1" thickBot="1">
      <c r="B27" s="8" t="s">
        <v>2399</v>
      </c>
      <c r="C27" s="9" t="s">
        <v>2404</v>
      </c>
      <c r="D27" s="10"/>
      <c r="E27" s="244" t="s">
        <v>552</v>
      </c>
      <c r="F27" s="12"/>
      <c r="G27" s="444">
        <v>80</v>
      </c>
      <c r="H27" s="444">
        <v>50</v>
      </c>
      <c r="I27" s="444">
        <v>132</v>
      </c>
      <c r="J27" s="444">
        <v>93</v>
      </c>
      <c r="K27" s="444" t="s">
        <v>67</v>
      </c>
      <c r="L27" s="517" t="s">
        <v>3963</v>
      </c>
      <c r="M27" s="517" t="s">
        <v>3963</v>
      </c>
      <c r="N27" s="9" t="s">
        <v>87</v>
      </c>
      <c r="O27" s="7">
        <f>'Прайс-лист'!N1120</f>
        <v>156.08913699999999</v>
      </c>
    </row>
    <row r="28" spans="2:15" ht="3.75" customHeight="1" thickTop="1" thickBot="1">
      <c r="C28" s="9"/>
      <c r="D28" s="10"/>
      <c r="E28" s="13"/>
      <c r="F28" s="13"/>
      <c r="G28" s="444"/>
      <c r="H28" s="444"/>
      <c r="I28" s="444"/>
      <c r="J28" s="444"/>
      <c r="K28" s="444"/>
      <c r="L28" s="517"/>
      <c r="M28" s="517"/>
      <c r="N28" s="175"/>
      <c r="O28" s="7"/>
    </row>
    <row r="29" spans="2:15" ht="18.75" customHeight="1" thickTop="1" thickBot="1">
      <c r="B29" s="16" t="s">
        <v>2400</v>
      </c>
      <c r="C29" s="9" t="s">
        <v>2405</v>
      </c>
      <c r="D29" s="10"/>
      <c r="E29" s="245" t="s">
        <v>553</v>
      </c>
      <c r="F29" s="14"/>
      <c r="G29" s="444"/>
      <c r="H29" s="444"/>
      <c r="I29" s="444"/>
      <c r="J29" s="444"/>
      <c r="K29" s="444"/>
      <c r="L29" s="517"/>
      <c r="M29" s="517"/>
      <c r="N29" s="9" t="s">
        <v>87</v>
      </c>
      <c r="O29" s="7">
        <f>'Прайс-лист'!N1121</f>
        <v>0</v>
      </c>
    </row>
    <row r="30" spans="2:15" ht="3.75" customHeight="1" thickTop="1" thickBot="1">
      <c r="B30" s="17"/>
      <c r="C30" s="9"/>
      <c r="D30" s="10"/>
      <c r="E30" s="15"/>
      <c r="F30" s="14"/>
      <c r="G30" s="444"/>
      <c r="H30" s="444"/>
      <c r="I30" s="444"/>
      <c r="J30" s="444"/>
      <c r="K30" s="444"/>
      <c r="L30" s="517"/>
      <c r="M30" s="517"/>
      <c r="N30" s="9"/>
      <c r="O30" s="7"/>
    </row>
    <row r="31" spans="2:15" ht="18.75" customHeight="1" thickTop="1" thickBot="1">
      <c r="B31" s="16" t="s">
        <v>2401</v>
      </c>
      <c r="C31" s="9" t="s">
        <v>2406</v>
      </c>
      <c r="D31" s="10"/>
      <c r="E31" s="246" t="s">
        <v>2411</v>
      </c>
      <c r="F31" s="12"/>
      <c r="G31" s="444"/>
      <c r="H31" s="444"/>
      <c r="I31" s="444"/>
      <c r="J31" s="444"/>
      <c r="K31" s="444"/>
      <c r="L31" s="517"/>
      <c r="M31" s="517"/>
      <c r="N31" s="9" t="s">
        <v>87</v>
      </c>
      <c r="O31" s="7">
        <f>'Прайс-лист'!N1122</f>
        <v>0</v>
      </c>
    </row>
    <row r="32" spans="2:15" ht="7.5" customHeight="1" thickTop="1"/>
    <row r="33" spans="2:15" ht="37.5" customHeight="1">
      <c r="B33" s="500" t="s">
        <v>18</v>
      </c>
      <c r="C33" s="501"/>
      <c r="D33" s="501"/>
      <c r="E33" s="501"/>
      <c r="F33" s="501"/>
      <c r="G33" s="502"/>
    </row>
    <row r="34" spans="2:15" ht="7.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2:15" ht="18.75" customHeight="1" thickBot="1">
      <c r="B35" s="437" t="s">
        <v>3584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</row>
    <row r="36" spans="2:15" ht="18.75" customHeight="1" thickTop="1" thickBot="1">
      <c r="E36" s="244" t="s">
        <v>552</v>
      </c>
      <c r="F36" s="436" t="s">
        <v>2588</v>
      </c>
      <c r="G36" s="437"/>
      <c r="H36" s="437"/>
      <c r="I36" s="437"/>
      <c r="J36" s="437"/>
      <c r="K36" s="437"/>
      <c r="L36" s="437"/>
      <c r="M36" s="437"/>
      <c r="N36" s="437"/>
      <c r="O36" s="437"/>
    </row>
    <row r="37" spans="2:15" ht="18.75" customHeight="1" thickTop="1" thickBot="1">
      <c r="E37" s="245" t="s">
        <v>553</v>
      </c>
      <c r="F37" s="436" t="s">
        <v>2589</v>
      </c>
      <c r="G37" s="437"/>
      <c r="H37" s="437"/>
      <c r="I37" s="437"/>
      <c r="J37" s="437"/>
      <c r="K37" s="437"/>
      <c r="L37" s="437"/>
      <c r="M37" s="437"/>
      <c r="N37" s="437"/>
      <c r="O37" s="437"/>
    </row>
    <row r="38" spans="2:15" ht="18.75" customHeight="1" thickTop="1" thickBot="1">
      <c r="E38" s="246" t="s">
        <v>2411</v>
      </c>
      <c r="F38" s="436" t="s">
        <v>2590</v>
      </c>
      <c r="G38" s="437"/>
      <c r="H38" s="437"/>
      <c r="I38" s="437"/>
      <c r="J38" s="437"/>
      <c r="K38" s="437"/>
      <c r="L38" s="437"/>
      <c r="M38" s="437"/>
      <c r="N38" s="437"/>
      <c r="O38" s="437"/>
    </row>
    <row r="39" spans="2:15" ht="7.5" customHeight="1" thickTop="1"/>
    <row r="40" spans="2:15" ht="18.75" customHeight="1"/>
    <row r="41" spans="2:15" ht="18.75" customHeight="1"/>
    <row r="42" spans="2:15" ht="18.75" customHeight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34">
    <mergeCell ref="B33:G33"/>
    <mergeCell ref="L6:L10"/>
    <mergeCell ref="M6:M10"/>
    <mergeCell ref="L13:L17"/>
    <mergeCell ref="M13:M17"/>
    <mergeCell ref="L20:L24"/>
    <mergeCell ref="M20:M24"/>
    <mergeCell ref="J13:J17"/>
    <mergeCell ref="I13:I17"/>
    <mergeCell ref="G13:G17"/>
    <mergeCell ref="H13:H17"/>
    <mergeCell ref="K13:K17"/>
    <mergeCell ref="B35:O35"/>
    <mergeCell ref="F36:O36"/>
    <mergeCell ref="F37:O37"/>
    <mergeCell ref="F38:O38"/>
    <mergeCell ref="K20:K24"/>
    <mergeCell ref="J20:J24"/>
    <mergeCell ref="J27:J31"/>
    <mergeCell ref="I20:I24"/>
    <mergeCell ref="I27:I31"/>
    <mergeCell ref="G27:G31"/>
    <mergeCell ref="H27:H31"/>
    <mergeCell ref="K27:K31"/>
    <mergeCell ref="G20:G24"/>
    <mergeCell ref="H20:H24"/>
    <mergeCell ref="L27:L31"/>
    <mergeCell ref="M27:M31"/>
    <mergeCell ref="B2:O2"/>
    <mergeCell ref="G6:G10"/>
    <mergeCell ref="H6:H10"/>
    <mergeCell ref="K6:K10"/>
    <mergeCell ref="J6:J10"/>
    <mergeCell ref="I6:I10"/>
  </mergeCells>
  <hyperlinks>
    <hyperlink ref="A3" location="Т!R69C3" display="ТРИМАЧІ" xr:uid="{00000000-0004-0000-4B00-000000000000}"/>
    <hyperlink ref="A4" location="'Прайс-лист'!R1116C2" display="ПРАЙС" xr:uid="{00000000-0004-0000-4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5" tint="0.39997558519241921"/>
  </sheetPr>
  <dimension ref="A1:P46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5" t="s">
        <v>1954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66</v>
      </c>
      <c r="K4" s="5" t="s">
        <v>3962</v>
      </c>
      <c r="L4" s="5" t="s">
        <v>3965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2413</v>
      </c>
      <c r="C6" s="9" t="s">
        <v>2407</v>
      </c>
      <c r="D6" s="10"/>
      <c r="E6" s="244" t="s">
        <v>552</v>
      </c>
      <c r="F6" s="12"/>
      <c r="G6" s="444">
        <v>26</v>
      </c>
      <c r="H6" s="444">
        <v>132</v>
      </c>
      <c r="I6" s="444">
        <v>165</v>
      </c>
      <c r="J6" s="444" t="s">
        <v>67</v>
      </c>
      <c r="K6" s="518" t="s">
        <v>3964</v>
      </c>
      <c r="L6" s="518" t="s">
        <v>3964</v>
      </c>
      <c r="M6" s="9" t="s">
        <v>87</v>
      </c>
      <c r="N6" s="7">
        <f>'Прайс-лист'!N1133</f>
        <v>161.81609699999998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8"/>
      <c r="L7" s="518"/>
      <c r="M7" s="9"/>
    </row>
    <row r="8" spans="1:14" ht="18.75" customHeight="1" thickTop="1" thickBot="1">
      <c r="B8" s="16" t="s">
        <v>2412</v>
      </c>
      <c r="C8" s="9" t="s">
        <v>2408</v>
      </c>
      <c r="D8" s="10"/>
      <c r="E8" s="245" t="s">
        <v>553</v>
      </c>
      <c r="F8" s="14"/>
      <c r="G8" s="444"/>
      <c r="H8" s="444"/>
      <c r="I8" s="444"/>
      <c r="J8" s="444"/>
      <c r="K8" s="518"/>
      <c r="L8" s="518"/>
      <c r="M8" s="9" t="s">
        <v>87</v>
      </c>
      <c r="N8" s="7">
        <f>'Прайс-лист'!N1134</f>
        <v>0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8"/>
      <c r="L9" s="518"/>
      <c r="M9" s="9"/>
    </row>
    <row r="10" spans="1:14" ht="18.75" customHeight="1" thickTop="1" thickBot="1">
      <c r="B10" s="16" t="s">
        <v>2414</v>
      </c>
      <c r="C10" s="9" t="s">
        <v>2409</v>
      </c>
      <c r="D10" s="10"/>
      <c r="E10" s="246" t="s">
        <v>2411</v>
      </c>
      <c r="F10" s="12"/>
      <c r="G10" s="444"/>
      <c r="H10" s="444"/>
      <c r="I10" s="444"/>
      <c r="J10" s="444"/>
      <c r="K10" s="518"/>
      <c r="L10" s="518"/>
      <c r="M10" s="9" t="s">
        <v>87</v>
      </c>
      <c r="N10" s="7">
        <f>'Прайс-лист'!N1135</f>
        <v>0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518"/>
      <c r="L11" s="518"/>
      <c r="M11" s="9"/>
    </row>
    <row r="12" spans="1:14" ht="18.75" customHeight="1" thickTop="1" thickBot="1">
      <c r="B12" s="16" t="s">
        <v>2415</v>
      </c>
      <c r="C12" s="9" t="s">
        <v>2410</v>
      </c>
      <c r="D12" s="10"/>
      <c r="E12" s="247" t="s">
        <v>562</v>
      </c>
      <c r="F12" s="12"/>
      <c r="G12" s="444"/>
      <c r="H12" s="444"/>
      <c r="I12" s="444"/>
      <c r="J12" s="444"/>
      <c r="K12" s="518"/>
      <c r="L12" s="518"/>
      <c r="M12" s="9" t="s">
        <v>87</v>
      </c>
      <c r="N12" s="7">
        <f>'Прайс-лист'!N1136</f>
        <v>178.36953800000001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2416</v>
      </c>
      <c r="C15" s="9" t="s">
        <v>2420</v>
      </c>
      <c r="D15" s="10"/>
      <c r="E15" s="244" t="s">
        <v>552</v>
      </c>
      <c r="F15" s="12"/>
      <c r="G15" s="444">
        <v>26</v>
      </c>
      <c r="H15" s="444">
        <v>132</v>
      </c>
      <c r="I15" s="444">
        <v>165</v>
      </c>
      <c r="J15" s="444" t="s">
        <v>67</v>
      </c>
      <c r="K15" s="517" t="s">
        <v>3963</v>
      </c>
      <c r="L15" s="517" t="s">
        <v>3963</v>
      </c>
      <c r="M15" s="9" t="s">
        <v>87</v>
      </c>
      <c r="N15" s="7">
        <f>'Прайс-лист'!N1137</f>
        <v>140.80320700000001</v>
      </c>
    </row>
    <row r="16" spans="1:14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517"/>
      <c r="L16" s="517"/>
      <c r="M16" s="9"/>
      <c r="N16" s="7"/>
    </row>
    <row r="17" spans="2:14" ht="18.75" customHeight="1" thickTop="1" thickBot="1">
      <c r="B17" s="16" t="s">
        <v>2417</v>
      </c>
      <c r="C17" s="9" t="s">
        <v>2421</v>
      </c>
      <c r="D17" s="10"/>
      <c r="E17" s="245" t="s">
        <v>553</v>
      </c>
      <c r="F17" s="14"/>
      <c r="G17" s="444"/>
      <c r="H17" s="444"/>
      <c r="I17" s="444"/>
      <c r="J17" s="444"/>
      <c r="K17" s="517"/>
      <c r="L17" s="517"/>
      <c r="M17" s="9" t="s">
        <v>87</v>
      </c>
      <c r="N17" s="7">
        <f>'Прайс-лист'!N1138</f>
        <v>0</v>
      </c>
    </row>
    <row r="18" spans="2:14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517"/>
      <c r="L18" s="517"/>
      <c r="M18" s="9"/>
      <c r="N18" s="7"/>
    </row>
    <row r="19" spans="2:14" ht="18.75" customHeight="1" thickTop="1" thickBot="1">
      <c r="B19" s="16" t="s">
        <v>2418</v>
      </c>
      <c r="C19" s="9" t="s">
        <v>2422</v>
      </c>
      <c r="D19" s="10"/>
      <c r="E19" s="246" t="s">
        <v>2411</v>
      </c>
      <c r="F19" s="12"/>
      <c r="G19" s="444"/>
      <c r="H19" s="444"/>
      <c r="I19" s="444"/>
      <c r="J19" s="444"/>
      <c r="K19" s="517"/>
      <c r="L19" s="517"/>
      <c r="M19" s="9" t="s">
        <v>87</v>
      </c>
      <c r="N19" s="7">
        <f>'Прайс-лист'!N1139</f>
        <v>0</v>
      </c>
    </row>
    <row r="20" spans="2:14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517"/>
      <c r="L20" s="517"/>
      <c r="M20" s="9"/>
    </row>
    <row r="21" spans="2:14" ht="18.75" customHeight="1" thickTop="1" thickBot="1">
      <c r="B21" s="16" t="s">
        <v>2419</v>
      </c>
      <c r="C21" s="9" t="s">
        <v>2423</v>
      </c>
      <c r="D21" s="10"/>
      <c r="E21" s="247" t="s">
        <v>562</v>
      </c>
      <c r="F21" s="12"/>
      <c r="G21" s="444"/>
      <c r="H21" s="444"/>
      <c r="I21" s="444"/>
      <c r="J21" s="444"/>
      <c r="K21" s="517"/>
      <c r="L21" s="517"/>
      <c r="M21" s="9" t="s">
        <v>87</v>
      </c>
      <c r="N21" s="7">
        <f>'Прайс-лист'!N1140</f>
        <v>185.321899</v>
      </c>
    </row>
    <row r="22" spans="2:14" ht="7.5" customHeight="1" thickTop="1"/>
    <row r="23" spans="2:14" ht="37.5" customHeight="1">
      <c r="B23" s="478" t="s">
        <v>18</v>
      </c>
      <c r="C23" s="479"/>
      <c r="D23" s="479"/>
      <c r="E23" s="479"/>
      <c r="F23" s="479"/>
      <c r="G23" s="480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 thickBot="1">
      <c r="B25" s="437" t="s">
        <v>3577</v>
      </c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</row>
    <row r="26" spans="2:14" ht="18.75" customHeight="1" thickTop="1" thickBot="1">
      <c r="E26" s="244" t="s">
        <v>552</v>
      </c>
      <c r="F26" s="436" t="s">
        <v>2588</v>
      </c>
      <c r="G26" s="437"/>
      <c r="H26" s="437"/>
      <c r="I26" s="437"/>
      <c r="J26" s="437"/>
      <c r="K26" s="437"/>
      <c r="L26" s="437"/>
      <c r="M26" s="437"/>
      <c r="N26" s="437"/>
    </row>
    <row r="27" spans="2:14" ht="18.75" customHeight="1" thickTop="1" thickBot="1">
      <c r="E27" s="245" t="s">
        <v>553</v>
      </c>
      <c r="F27" s="436" t="s">
        <v>2589</v>
      </c>
      <c r="G27" s="437"/>
      <c r="H27" s="437"/>
      <c r="I27" s="437"/>
      <c r="J27" s="437"/>
      <c r="K27" s="437"/>
      <c r="L27" s="437"/>
      <c r="M27" s="437"/>
      <c r="N27" s="437"/>
    </row>
    <row r="28" spans="2:14" ht="18.75" customHeight="1" thickTop="1" thickBot="1">
      <c r="E28" s="246" t="s">
        <v>2411</v>
      </c>
      <c r="F28" s="436" t="s">
        <v>2590</v>
      </c>
      <c r="G28" s="437"/>
      <c r="H28" s="437"/>
      <c r="I28" s="437"/>
      <c r="J28" s="437"/>
      <c r="K28" s="437"/>
      <c r="L28" s="437"/>
      <c r="M28" s="437"/>
      <c r="N28" s="437"/>
    </row>
    <row r="29" spans="2:14" ht="18.75" customHeight="1" thickTop="1" thickBot="1">
      <c r="E29" s="247" t="s">
        <v>562</v>
      </c>
      <c r="F29" s="436" t="s">
        <v>2591</v>
      </c>
      <c r="G29" s="437"/>
      <c r="H29" s="437"/>
      <c r="I29" s="437"/>
      <c r="J29" s="437"/>
      <c r="K29" s="437"/>
      <c r="L29" s="437"/>
      <c r="M29" s="437"/>
      <c r="N29" s="437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9">
    <mergeCell ref="B25:N25"/>
    <mergeCell ref="F26:N26"/>
    <mergeCell ref="F27:N27"/>
    <mergeCell ref="F28:N28"/>
    <mergeCell ref="F29:N29"/>
    <mergeCell ref="B23:G23"/>
    <mergeCell ref="B2:N2"/>
    <mergeCell ref="G6:G12"/>
    <mergeCell ref="H6:H12"/>
    <mergeCell ref="I6:I12"/>
    <mergeCell ref="J6:J12"/>
    <mergeCell ref="G15:G21"/>
    <mergeCell ref="H15:H21"/>
    <mergeCell ref="I15:I21"/>
    <mergeCell ref="J15:J21"/>
    <mergeCell ref="K6:K12"/>
    <mergeCell ref="L6:L12"/>
    <mergeCell ref="K15:K21"/>
    <mergeCell ref="L15:L21"/>
  </mergeCells>
  <hyperlinks>
    <hyperlink ref="A3" location="Т!R69C4" display="ТРИМАЧІ" xr:uid="{00000000-0004-0000-4C00-000000000000}"/>
    <hyperlink ref="A4" location="'Прайс-лист'!R1136C2" display="ПРАЙС" xr:uid="{00000000-0004-0000-4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5" tint="0.39997558519241921"/>
    <pageSetUpPr fitToPage="1"/>
  </sheetPr>
  <dimension ref="A1:N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9" t="s">
        <v>1955</v>
      </c>
      <c r="C2" s="470"/>
      <c r="D2" s="470"/>
      <c r="E2" s="470"/>
      <c r="F2" s="470"/>
      <c r="G2" s="470"/>
      <c r="H2" s="470"/>
      <c r="I2" s="470"/>
      <c r="J2" s="470"/>
      <c r="K2" s="470"/>
      <c r="L2" s="471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3962</v>
      </c>
      <c r="J4" s="142" t="s">
        <v>3965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2424</v>
      </c>
      <c r="C6" s="9" t="s">
        <v>569</v>
      </c>
      <c r="D6" s="10"/>
      <c r="E6" s="241" t="s">
        <v>409</v>
      </c>
      <c r="F6" s="12"/>
      <c r="G6" s="9">
        <v>132</v>
      </c>
      <c r="H6" s="9">
        <v>130</v>
      </c>
      <c r="I6" s="354" t="s">
        <v>3964</v>
      </c>
      <c r="J6" s="354" t="s">
        <v>3964</v>
      </c>
      <c r="K6" s="9">
        <v>0.06</v>
      </c>
      <c r="L6" s="7">
        <f>'Прайс-лист'!N1151</f>
        <v>147.14497299999999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2425</v>
      </c>
      <c r="C9" s="9" t="s">
        <v>570</v>
      </c>
      <c r="D9" s="10"/>
      <c r="E9" s="241" t="s">
        <v>409</v>
      </c>
      <c r="F9" s="12"/>
      <c r="G9" s="9">
        <v>132</v>
      </c>
      <c r="H9" s="9">
        <v>130</v>
      </c>
      <c r="I9" s="355" t="s">
        <v>3963</v>
      </c>
      <c r="J9" s="355" t="s">
        <v>3963</v>
      </c>
      <c r="K9" s="9">
        <v>1.2</v>
      </c>
      <c r="L9" s="7">
        <f>'Прайс-лист'!N1152</f>
        <v>118.48069600000001</v>
      </c>
    </row>
    <row r="10" spans="1:12" ht="7.5" customHeight="1" thickTop="1"/>
    <row r="11" spans="1:12" ht="37.5" customHeight="1">
      <c r="B11" s="472" t="s">
        <v>18</v>
      </c>
      <c r="C11" s="473"/>
      <c r="D11" s="473"/>
      <c r="E11" s="473"/>
      <c r="F11" s="473"/>
      <c r="G11" s="474"/>
    </row>
    <row r="12" spans="1:12" ht="7.5" customHeight="1"/>
    <row r="13" spans="1:12" ht="18.75" customHeight="1" thickBot="1">
      <c r="B13" s="494" t="s">
        <v>3577</v>
      </c>
      <c r="C13" s="494"/>
      <c r="D13" s="494"/>
      <c r="E13" s="494"/>
      <c r="F13" s="494"/>
      <c r="G13" s="494"/>
      <c r="H13" s="494"/>
      <c r="I13" s="494"/>
      <c r="J13" s="494"/>
      <c r="K13" s="494"/>
      <c r="L13" s="494"/>
    </row>
    <row r="14" spans="1:12" ht="18.75" customHeight="1" thickTop="1" thickBot="1">
      <c r="E14" s="241" t="s">
        <v>409</v>
      </c>
      <c r="F14" s="436" t="s">
        <v>2580</v>
      </c>
      <c r="G14" s="437"/>
      <c r="H14" s="43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72C2" display="ТРИМАЧІ" xr:uid="{00000000-0004-0000-4D00-000000000000}"/>
    <hyperlink ref="A4" location="'Прайс-лист'!R1151C2" display="ПРАЙС" xr:uid="{00000000-0004-0000-4D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5" tint="0.39997558519241921"/>
    <pageSetUpPr fitToPage="1"/>
  </sheetPr>
  <dimension ref="A1:L2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101.85546875" style="4" customWidth="1"/>
    <col min="12" max="12" width="7.140625" style="251" customWidth="1"/>
    <col min="13" max="16384" width="9.140625" style="4"/>
  </cols>
  <sheetData>
    <row r="1" spans="1:10" ht="15" customHeight="1"/>
    <row r="2" spans="1:10" ht="37.5" customHeight="1">
      <c r="B2" s="497" t="s">
        <v>1956</v>
      </c>
      <c r="C2" s="498"/>
      <c r="D2" s="498"/>
      <c r="E2" s="498"/>
      <c r="F2" s="498"/>
      <c r="G2" s="498"/>
      <c r="H2" s="498"/>
      <c r="I2" s="498"/>
      <c r="J2" s="499"/>
    </row>
    <row r="3" spans="1:10" ht="22.5" customHeight="1">
      <c r="A3" s="30" t="s">
        <v>1</v>
      </c>
    </row>
    <row r="4" spans="1:10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10</v>
      </c>
      <c r="H4" s="142" t="s">
        <v>355</v>
      </c>
      <c r="I4" s="142" t="s">
        <v>13</v>
      </c>
      <c r="J4" s="142" t="s">
        <v>14</v>
      </c>
    </row>
    <row r="5" spans="1:10" ht="7.5" customHeight="1" thickBot="1"/>
    <row r="6" spans="1:10" ht="18.75" customHeight="1" thickTop="1" thickBot="1">
      <c r="B6" s="8" t="s">
        <v>2426</v>
      </c>
      <c r="C6" s="9" t="s">
        <v>564</v>
      </c>
      <c r="D6" s="10"/>
      <c r="E6" s="241" t="s">
        <v>409</v>
      </c>
      <c r="F6" s="12"/>
      <c r="G6" s="9">
        <v>5</v>
      </c>
      <c r="H6" s="9">
        <v>132</v>
      </c>
      <c r="I6" s="9">
        <v>8.9999999999999993E-3</v>
      </c>
      <c r="J6" s="7">
        <f>'Прайс-лист'!N1163</f>
        <v>0</v>
      </c>
    </row>
    <row r="7" spans="1:10" ht="7.5" customHeight="1" thickTop="1"/>
    <row r="8" spans="1:10" ht="37.5" customHeight="1">
      <c r="B8" s="500" t="s">
        <v>18</v>
      </c>
      <c r="C8" s="501"/>
      <c r="D8" s="501"/>
      <c r="E8" s="501"/>
      <c r="F8" s="501"/>
      <c r="G8" s="502"/>
    </row>
    <row r="9" spans="1:10" ht="7.5" customHeight="1"/>
    <row r="10" spans="1:10" ht="18.75" customHeight="1" thickBot="1">
      <c r="B10" s="494" t="s">
        <v>3586</v>
      </c>
      <c r="C10" s="494"/>
      <c r="D10" s="494"/>
      <c r="E10" s="494"/>
      <c r="F10" s="494"/>
      <c r="G10" s="494"/>
      <c r="H10" s="494"/>
      <c r="I10" s="494"/>
      <c r="J10" s="494"/>
    </row>
    <row r="11" spans="1:10" ht="18.75" customHeight="1" thickTop="1" thickBot="1">
      <c r="E11" s="241" t="s">
        <v>409</v>
      </c>
      <c r="F11" s="436" t="s">
        <v>2580</v>
      </c>
      <c r="G11" s="437"/>
    </row>
    <row r="12" spans="1:10" ht="18.75" customHeight="1" thickTop="1"/>
    <row r="13" spans="1:10" ht="18.75" customHeight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J2"/>
    <mergeCell ref="B10:J10"/>
    <mergeCell ref="F11:G11"/>
    <mergeCell ref="B8:G8"/>
  </mergeCells>
  <hyperlinks>
    <hyperlink ref="A3" location="Т!R72C3" display="ТРИМАЧІ" xr:uid="{00000000-0004-0000-4E00-000000000000}"/>
    <hyperlink ref="A4" location="'Прайс-лист'!R1163C2" display="ПРАЙС" xr:uid="{00000000-0004-0000-4E00-000001000000}"/>
  </hyperlinks>
  <pageMargins left="0.7" right="0.7" top="0.75" bottom="0.75" header="0.3" footer="0.3"/>
  <pageSetup paperSize="9" scale="67" orientation="landscape" verticalDpi="0" r:id="rId1"/>
  <colBreaks count="1" manualBreakCount="1">
    <brk id="11" max="4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AT3295"/>
  <sheetViews>
    <sheetView zoomScaleNormal="100" workbookViewId="0">
      <pane ySplit="15" topLeftCell="A2425" activePane="bottomLeft" state="frozen"/>
      <selection pane="bottomLeft" activeCell="D2437" sqref="D2437"/>
    </sheetView>
  </sheetViews>
  <sheetFormatPr defaultRowHeight="15.75"/>
  <cols>
    <col min="1" max="1" width="4.28515625" style="3" customWidth="1"/>
    <col min="2" max="2" width="42.85546875" style="3" customWidth="1"/>
    <col min="3" max="3" width="15" style="3" customWidth="1"/>
    <col min="4" max="4" width="12.85546875" style="91" customWidth="1"/>
    <col min="5" max="8" width="20.7109375" style="3" customWidth="1"/>
    <col min="9" max="9" width="4.28515625" style="3" customWidth="1"/>
    <col min="10" max="10" width="3.5703125" customWidth="1"/>
    <col min="11" max="11" width="11.5703125" style="3" hidden="1" customWidth="1"/>
    <col min="12" max="12" width="22.5703125" style="3" hidden="1" customWidth="1"/>
    <col min="13" max="13" width="26" style="3" customWidth="1"/>
    <col min="14" max="14" width="14.28515625" style="115" customWidth="1"/>
    <col min="15" max="15" width="14.28515625" style="3" customWidth="1"/>
    <col min="16" max="46" width="9.140625" style="3"/>
  </cols>
  <sheetData>
    <row r="1" spans="1:15" s="3" customFormat="1" ht="75" customHeight="1" thickBot="1">
      <c r="A1" s="163"/>
      <c r="B1" s="313" t="s">
        <v>3561</v>
      </c>
      <c r="C1" s="323">
        <v>0</v>
      </c>
      <c r="D1" s="291"/>
      <c r="E1" s="163"/>
      <c r="F1" s="163"/>
      <c r="G1" s="163"/>
      <c r="H1" s="163"/>
      <c r="I1" s="163"/>
      <c r="J1" s="163"/>
      <c r="K1" s="163"/>
      <c r="L1" s="163"/>
      <c r="M1" s="163"/>
      <c r="N1" s="292"/>
      <c r="O1" s="3" t="s">
        <v>4092</v>
      </c>
    </row>
    <row r="2" spans="1:15" ht="22.5" hidden="1" customHeight="1">
      <c r="B2" s="78"/>
      <c r="C2" s="79"/>
      <c r="D2" s="92"/>
      <c r="E2" s="80"/>
      <c r="F2" s="412"/>
      <c r="G2" s="412"/>
      <c r="H2" s="203">
        <v>42.11</v>
      </c>
      <c r="I2" s="78"/>
      <c r="J2" s="78"/>
      <c r="K2" s="78"/>
      <c r="L2" s="78"/>
      <c r="M2" s="81"/>
      <c r="N2" s="116"/>
      <c r="O2" s="31"/>
    </row>
    <row r="3" spans="1:15" ht="11.25" hidden="1" customHeight="1">
      <c r="B3" s="78"/>
      <c r="C3" s="79"/>
      <c r="D3" s="92"/>
      <c r="E3" s="80"/>
      <c r="F3" s="429" t="s">
        <v>3561</v>
      </c>
      <c r="G3" s="429"/>
      <c r="H3" s="314">
        <f>C1</f>
        <v>0</v>
      </c>
      <c r="I3" s="78"/>
      <c r="J3" s="78"/>
      <c r="K3" s="78"/>
      <c r="L3" s="78"/>
      <c r="M3" s="78"/>
      <c r="N3" s="116"/>
      <c r="O3" s="31"/>
    </row>
    <row r="4" spans="1:15" ht="14.25" hidden="1" customHeight="1">
      <c r="B4" s="78"/>
      <c r="C4" s="79"/>
      <c r="D4" s="93"/>
      <c r="E4" s="79"/>
      <c r="F4" s="412"/>
      <c r="G4" s="412"/>
      <c r="H4" s="82"/>
      <c r="I4" s="412"/>
      <c r="J4" s="412"/>
      <c r="K4" s="412"/>
      <c r="L4" s="78"/>
      <c r="M4" s="81"/>
      <c r="N4" s="117"/>
      <c r="O4" s="32"/>
    </row>
    <row r="5" spans="1:15" ht="23.25" customHeight="1" thickBot="1">
      <c r="A5" s="163"/>
      <c r="B5" s="33"/>
      <c r="C5" s="202" t="s">
        <v>7</v>
      </c>
      <c r="D5" s="276" t="s">
        <v>6</v>
      </c>
      <c r="E5" s="430" t="s">
        <v>46</v>
      </c>
      <c r="F5" s="430"/>
      <c r="G5" s="430"/>
      <c r="H5" s="430"/>
      <c r="I5" s="201" t="s">
        <v>3490</v>
      </c>
      <c r="J5" s="201" t="s">
        <v>1672</v>
      </c>
      <c r="K5" s="34"/>
      <c r="L5" s="34"/>
      <c r="M5" s="305" t="s">
        <v>3559</v>
      </c>
      <c r="N5" s="306" t="s">
        <v>3560</v>
      </c>
      <c r="O5" s="35"/>
    </row>
    <row r="6" spans="1:15" ht="18.75" hidden="1" customHeight="1">
      <c r="B6" s="211"/>
      <c r="C6" s="212"/>
      <c r="D6" s="213"/>
      <c r="E6" s="214"/>
      <c r="F6" s="214"/>
      <c r="G6" s="214"/>
      <c r="H6" s="214"/>
      <c r="I6" s="180"/>
      <c r="J6" s="180"/>
      <c r="K6" s="35"/>
      <c r="L6" s="35"/>
      <c r="M6" s="215"/>
      <c r="N6" s="216"/>
      <c r="O6" s="35"/>
    </row>
    <row r="7" spans="1:15" ht="18.75" hidden="1" customHeight="1">
      <c r="B7" s="211"/>
      <c r="C7" s="212"/>
      <c r="D7" s="213"/>
      <c r="E7" s="214"/>
      <c r="F7" s="214"/>
      <c r="G7" s="214"/>
      <c r="H7" s="214"/>
      <c r="I7" s="180"/>
      <c r="J7" s="180"/>
      <c r="K7" s="35"/>
      <c r="L7" s="35"/>
      <c r="M7" s="215"/>
      <c r="N7" s="216"/>
      <c r="O7" s="35"/>
    </row>
    <row r="8" spans="1:15" ht="18.75" hidden="1" customHeight="1">
      <c r="B8" s="211"/>
      <c r="C8" s="212"/>
      <c r="D8" s="213"/>
      <c r="E8" s="214"/>
      <c r="F8" s="214"/>
      <c r="G8" s="214"/>
      <c r="H8" s="214"/>
      <c r="I8" s="180"/>
      <c r="J8" s="180"/>
      <c r="K8" s="35"/>
      <c r="L8" s="35"/>
      <c r="M8" s="215"/>
      <c r="N8" s="216"/>
      <c r="O8" s="35"/>
    </row>
    <row r="9" spans="1:15" ht="18.75" hidden="1" customHeight="1">
      <c r="B9" s="211"/>
      <c r="C9" s="212"/>
      <c r="D9" s="213"/>
      <c r="E9" s="214"/>
      <c r="F9" s="214"/>
      <c r="G9" s="214"/>
      <c r="H9" s="214"/>
      <c r="I9" s="180"/>
      <c r="J9" s="180"/>
      <c r="K9" s="35"/>
      <c r="L9" s="35"/>
      <c r="M9" s="215"/>
      <c r="N9" s="216"/>
      <c r="O9" s="35"/>
    </row>
    <row r="10" spans="1:15" ht="18.75" hidden="1" customHeight="1">
      <c r="B10" s="211"/>
      <c r="C10" s="212"/>
      <c r="D10" s="213"/>
      <c r="E10" s="214"/>
      <c r="F10" s="214"/>
      <c r="G10" s="214"/>
      <c r="H10" s="214"/>
      <c r="I10" s="180"/>
      <c r="J10" s="180"/>
      <c r="K10" s="35"/>
      <c r="L10" s="35"/>
      <c r="M10" s="215"/>
      <c r="N10" s="216"/>
      <c r="O10" s="35"/>
    </row>
    <row r="11" spans="1:15" ht="18.75" hidden="1" customHeight="1">
      <c r="B11" s="211"/>
      <c r="C11" s="212"/>
      <c r="D11" s="213"/>
      <c r="E11" s="214"/>
      <c r="F11" s="214"/>
      <c r="G11" s="214"/>
      <c r="H11" s="214"/>
      <c r="I11" s="180"/>
      <c r="J11" s="180"/>
      <c r="K11" s="35"/>
      <c r="L11" s="35"/>
      <c r="M11" s="215"/>
      <c r="N11" s="216"/>
      <c r="O11" s="35"/>
    </row>
    <row r="12" spans="1:15" ht="18.75" hidden="1" customHeight="1">
      <c r="B12" s="211"/>
      <c r="C12" s="212"/>
      <c r="D12" s="213"/>
      <c r="E12" s="214"/>
      <c r="F12" s="214"/>
      <c r="G12" s="214"/>
      <c r="H12" s="214"/>
      <c r="I12" s="180"/>
      <c r="J12" s="180"/>
      <c r="K12" s="35"/>
      <c r="L12" s="35"/>
      <c r="M12" s="215"/>
      <c r="N12" s="216"/>
      <c r="O12" s="35"/>
    </row>
    <row r="13" spans="1:15" ht="18.75" hidden="1" customHeight="1">
      <c r="B13" s="211"/>
      <c r="C13" s="212"/>
      <c r="D13" s="213"/>
      <c r="E13" s="214"/>
      <c r="F13" s="214"/>
      <c r="G13" s="214"/>
      <c r="H13" s="214"/>
      <c r="I13" s="180"/>
      <c r="J13" s="180"/>
      <c r="K13" s="35"/>
      <c r="L13" s="35"/>
      <c r="M13" s="215"/>
      <c r="N13" s="216"/>
      <c r="O13" s="35"/>
    </row>
    <row r="14" spans="1:15" ht="18.75" hidden="1" customHeight="1">
      <c r="B14" s="211"/>
      <c r="C14" s="212"/>
      <c r="D14" s="213"/>
      <c r="E14" s="214"/>
      <c r="F14" s="214"/>
      <c r="G14" s="214"/>
      <c r="H14" s="214"/>
      <c r="I14" s="180"/>
      <c r="J14" s="180"/>
      <c r="K14" s="35"/>
      <c r="L14" s="35"/>
      <c r="M14" s="215"/>
      <c r="N14" s="216"/>
      <c r="O14" s="35"/>
    </row>
    <row r="15" spans="1:15" ht="0.75" hidden="1" customHeight="1" thickBot="1">
      <c r="B15" s="211"/>
      <c r="C15" s="212"/>
      <c r="D15" s="213"/>
      <c r="E15" s="214"/>
      <c r="F15" s="214"/>
      <c r="G15" s="214"/>
      <c r="H15" s="214"/>
      <c r="I15" s="180"/>
      <c r="J15" s="180"/>
      <c r="K15" s="35"/>
      <c r="L15" s="35"/>
      <c r="M15" s="215"/>
      <c r="N15" s="216"/>
      <c r="O15" s="35"/>
    </row>
    <row r="16" spans="1:15" ht="18.75" customHeight="1" thickTop="1" thickBot="1">
      <c r="A16" s="162"/>
      <c r="B16" s="407"/>
      <c r="C16" s="131" t="s">
        <v>228</v>
      </c>
      <c r="D16" s="132">
        <v>7210101</v>
      </c>
      <c r="E16" s="419" t="s">
        <v>589</v>
      </c>
      <c r="F16" s="419"/>
      <c r="G16" s="419"/>
      <c r="H16" s="419"/>
      <c r="I16" s="133" t="s">
        <v>41</v>
      </c>
      <c r="J16" s="60" t="s">
        <v>385</v>
      </c>
      <c r="K16" s="40">
        <v>2.3609192209991532</v>
      </c>
      <c r="L16" s="41">
        <f>K16*(1-$H$3/100)</f>
        <v>2.3609192209991532</v>
      </c>
      <c r="M16" s="42">
        <f>K16*$H$2</f>
        <v>99.418308396274341</v>
      </c>
      <c r="N16" s="135">
        <f>M16*(1-$H$3/100)</f>
        <v>99.418308396274341</v>
      </c>
      <c r="O16" s="76"/>
    </row>
    <row r="17" spans="1:15" ht="18.75" customHeight="1" thickTop="1" thickBot="1">
      <c r="A17" s="162"/>
      <c r="B17" s="405"/>
      <c r="C17" s="134" t="s">
        <v>229</v>
      </c>
      <c r="D17" s="46">
        <v>7210102</v>
      </c>
      <c r="E17" s="417" t="s">
        <v>589</v>
      </c>
      <c r="F17" s="417"/>
      <c r="G17" s="417"/>
      <c r="H17" s="417"/>
      <c r="I17" s="68" t="s">
        <v>41</v>
      </c>
      <c r="J17" s="84" t="s">
        <v>11</v>
      </c>
      <c r="K17" s="48">
        <v>9.405311430990686</v>
      </c>
      <c r="L17" s="49">
        <f>K17*(1-$H$3/100)</f>
        <v>9.405311430990686</v>
      </c>
      <c r="M17" s="50">
        <f>K17*$H$2</f>
        <v>396.05766435901779</v>
      </c>
      <c r="N17" s="51">
        <f>M17*(1-$H$3/100)</f>
        <v>396.05766435901779</v>
      </c>
      <c r="O17" s="76"/>
    </row>
    <row r="18" spans="1:15" ht="18.75" customHeight="1" thickTop="1" thickBot="1">
      <c r="A18" s="162"/>
      <c r="B18" s="406"/>
      <c r="C18" s="120" t="s">
        <v>230</v>
      </c>
      <c r="D18" s="106">
        <v>7210104</v>
      </c>
      <c r="E18" s="409" t="s">
        <v>589</v>
      </c>
      <c r="F18" s="409"/>
      <c r="G18" s="409"/>
      <c r="H18" s="409"/>
      <c r="I18" s="113" t="s">
        <v>41</v>
      </c>
      <c r="J18" s="85" t="s">
        <v>386</v>
      </c>
      <c r="K18" s="114">
        <v>3.745788314987299</v>
      </c>
      <c r="L18" s="109">
        <f>K18*(1-$H$3/100)</f>
        <v>3.745788314987299</v>
      </c>
      <c r="M18" s="108">
        <f>K18*$H$2</f>
        <v>157.73514594411515</v>
      </c>
      <c r="N18" s="118">
        <f>M18*(1-$H$3/100)</f>
        <v>157.73514594411515</v>
      </c>
      <c r="O18" s="76"/>
    </row>
    <row r="19" spans="1:15" ht="18.75" hidden="1" customHeight="1" thickTop="1" thickBot="1">
      <c r="A19" s="162"/>
      <c r="B19" s="181"/>
      <c r="C19" s="217"/>
      <c r="D19" s="83"/>
      <c r="E19" s="111"/>
      <c r="F19" s="111"/>
      <c r="G19" s="111"/>
      <c r="H19" s="111"/>
      <c r="I19" s="218"/>
      <c r="J19" s="85"/>
      <c r="K19" s="184">
        <v>0</v>
      </c>
      <c r="L19" s="77"/>
      <c r="M19" s="105"/>
      <c r="N19" s="44"/>
      <c r="O19" s="76"/>
    </row>
    <row r="20" spans="1:15" ht="18.75" hidden="1" customHeight="1" thickTop="1" thickBot="1">
      <c r="A20" s="162"/>
      <c r="B20" s="181"/>
      <c r="C20" s="217"/>
      <c r="D20" s="83"/>
      <c r="E20" s="111"/>
      <c r="F20" s="111"/>
      <c r="G20" s="111"/>
      <c r="H20" s="111"/>
      <c r="I20" s="218"/>
      <c r="J20" s="85"/>
      <c r="K20" s="184">
        <v>0</v>
      </c>
      <c r="L20" s="77"/>
      <c r="M20" s="105"/>
      <c r="N20" s="44"/>
      <c r="O20" s="76"/>
    </row>
    <row r="21" spans="1:15" ht="18.75" hidden="1" customHeight="1" thickTop="1" thickBot="1">
      <c r="A21" s="162"/>
      <c r="B21" s="181"/>
      <c r="C21" s="217"/>
      <c r="D21" s="83"/>
      <c r="E21" s="111"/>
      <c r="F21" s="111"/>
      <c r="G21" s="111"/>
      <c r="H21" s="111"/>
      <c r="I21" s="218"/>
      <c r="J21" s="85"/>
      <c r="K21" s="184">
        <v>0</v>
      </c>
      <c r="L21" s="77"/>
      <c r="M21" s="105"/>
      <c r="N21" s="44"/>
      <c r="O21" s="76"/>
    </row>
    <row r="22" spans="1:15" ht="18.75" hidden="1" customHeight="1" thickTop="1" thickBot="1">
      <c r="A22" s="162"/>
      <c r="B22" s="181"/>
      <c r="C22" s="217"/>
      <c r="D22" s="83"/>
      <c r="E22" s="111"/>
      <c r="F22" s="111"/>
      <c r="G22" s="111"/>
      <c r="H22" s="111"/>
      <c r="I22" s="218"/>
      <c r="J22" s="85"/>
      <c r="K22" s="184">
        <v>0</v>
      </c>
      <c r="L22" s="77"/>
      <c r="M22" s="105"/>
      <c r="N22" s="44"/>
      <c r="O22" s="76"/>
    </row>
    <row r="23" spans="1:15" ht="18.75" hidden="1" customHeight="1" thickTop="1" thickBot="1">
      <c r="A23" s="162"/>
      <c r="B23" s="181"/>
      <c r="C23" s="217"/>
      <c r="D23" s="83"/>
      <c r="E23" s="111"/>
      <c r="F23" s="111"/>
      <c r="G23" s="111"/>
      <c r="H23" s="111"/>
      <c r="I23" s="218"/>
      <c r="J23" s="85"/>
      <c r="K23" s="184">
        <v>0</v>
      </c>
      <c r="L23" s="77"/>
      <c r="M23" s="105"/>
      <c r="N23" s="44"/>
      <c r="O23" s="76"/>
    </row>
    <row r="24" spans="1:15" ht="18.75" hidden="1" customHeight="1" thickTop="1" thickBot="1">
      <c r="A24" s="162"/>
      <c r="B24" s="181"/>
      <c r="C24" s="217"/>
      <c r="D24" s="83"/>
      <c r="E24" s="111"/>
      <c r="F24" s="111"/>
      <c r="G24" s="111"/>
      <c r="H24" s="111"/>
      <c r="I24" s="218"/>
      <c r="J24" s="85"/>
      <c r="K24" s="184">
        <v>0</v>
      </c>
      <c r="L24" s="77"/>
      <c r="M24" s="105"/>
      <c r="N24" s="44"/>
      <c r="O24" s="76"/>
    </row>
    <row r="25" spans="1:15" ht="18.75" hidden="1" customHeight="1" thickTop="1" thickBot="1">
      <c r="A25" s="162"/>
      <c r="B25" s="181"/>
      <c r="C25" s="217"/>
      <c r="D25" s="83"/>
      <c r="E25" s="111"/>
      <c r="F25" s="111"/>
      <c r="G25" s="111"/>
      <c r="H25" s="111"/>
      <c r="I25" s="218"/>
      <c r="J25" s="85"/>
      <c r="K25" s="184">
        <v>0</v>
      </c>
      <c r="L25" s="77"/>
      <c r="M25" s="105"/>
      <c r="N25" s="44"/>
      <c r="O25" s="76"/>
    </row>
    <row r="26" spans="1:15" ht="18.75" hidden="1" customHeight="1" thickTop="1" thickBot="1">
      <c r="A26" s="162"/>
      <c r="B26" s="181"/>
      <c r="C26" s="217"/>
      <c r="D26" s="83"/>
      <c r="E26" s="111"/>
      <c r="F26" s="111"/>
      <c r="G26" s="111"/>
      <c r="H26" s="111"/>
      <c r="I26" s="218"/>
      <c r="J26" s="85"/>
      <c r="K26" s="184">
        <v>0</v>
      </c>
      <c r="L26" s="77"/>
      <c r="M26" s="105"/>
      <c r="N26" s="44"/>
      <c r="O26" s="76"/>
    </row>
    <row r="27" spans="1:15" ht="18.75" hidden="1" customHeight="1" thickTop="1" thickBot="1">
      <c r="A27" s="162"/>
      <c r="B27" s="181"/>
      <c r="C27" s="217"/>
      <c r="D27" s="83"/>
      <c r="E27" s="111"/>
      <c r="F27" s="111"/>
      <c r="G27" s="111"/>
      <c r="H27" s="111"/>
      <c r="I27" s="218"/>
      <c r="J27" s="85"/>
      <c r="K27" s="184">
        <v>0</v>
      </c>
      <c r="L27" s="77"/>
      <c r="M27" s="105"/>
      <c r="N27" s="44"/>
      <c r="O27" s="76"/>
    </row>
    <row r="28" spans="1:15" ht="18.75" hidden="1" customHeight="1" thickTop="1" thickBot="1">
      <c r="A28" s="162"/>
      <c r="B28" s="181"/>
      <c r="C28" s="217"/>
      <c r="D28" s="83"/>
      <c r="E28" s="111"/>
      <c r="F28" s="111"/>
      <c r="G28" s="111"/>
      <c r="H28" s="111"/>
      <c r="I28" s="218"/>
      <c r="J28" s="85"/>
      <c r="K28" s="184">
        <v>0</v>
      </c>
      <c r="L28" s="77"/>
      <c r="M28" s="105"/>
      <c r="N28" s="44"/>
      <c r="O28" s="76"/>
    </row>
    <row r="29" spans="1:15" ht="18.75" customHeight="1" thickTop="1" thickBot="1">
      <c r="A29" s="162"/>
      <c r="B29" s="405"/>
      <c r="C29" s="136" t="s">
        <v>232</v>
      </c>
      <c r="D29" s="132">
        <v>7210201</v>
      </c>
      <c r="E29" s="419" t="s">
        <v>590</v>
      </c>
      <c r="F29" s="419"/>
      <c r="G29" s="419"/>
      <c r="H29" s="419"/>
      <c r="I29" s="133" t="s">
        <v>41</v>
      </c>
      <c r="J29" s="60" t="s">
        <v>385</v>
      </c>
      <c r="K29" s="40">
        <v>2.4669398814563923</v>
      </c>
      <c r="L29" s="41">
        <f>K29*(1-$H$3/100)</f>
        <v>2.4669398814563923</v>
      </c>
      <c r="M29" s="42">
        <f>K29*$H$2</f>
        <v>103.88283840812868</v>
      </c>
      <c r="N29" s="135">
        <f>M29*(1-$H$3/100)</f>
        <v>103.88283840812868</v>
      </c>
      <c r="O29" s="76"/>
    </row>
    <row r="30" spans="1:15" ht="18.75" customHeight="1" thickTop="1" thickBot="1">
      <c r="A30" s="162"/>
      <c r="B30" s="405"/>
      <c r="C30" s="97" t="s">
        <v>231</v>
      </c>
      <c r="D30" s="46">
        <v>7210202</v>
      </c>
      <c r="E30" s="417" t="s">
        <v>590</v>
      </c>
      <c r="F30" s="417"/>
      <c r="G30" s="417"/>
      <c r="H30" s="417"/>
      <c r="I30" s="68" t="s">
        <v>41</v>
      </c>
      <c r="J30" s="84" t="s">
        <v>11</v>
      </c>
      <c r="K30" s="48">
        <v>9.446977138018628</v>
      </c>
      <c r="L30" s="49">
        <f>K30*(1-$H$3/100)</f>
        <v>9.446977138018628</v>
      </c>
      <c r="M30" s="50">
        <f>K30*$H$2</f>
        <v>397.81220728196445</v>
      </c>
      <c r="N30" s="51">
        <f>M30*(1-$H$3/100)</f>
        <v>397.81220728196445</v>
      </c>
      <c r="O30" s="76"/>
    </row>
    <row r="31" spans="1:15" ht="18.75" customHeight="1" thickTop="1" thickBot="1">
      <c r="A31" s="162"/>
      <c r="B31" s="406"/>
      <c r="C31" s="110" t="s">
        <v>233</v>
      </c>
      <c r="D31" s="106">
        <v>7210204</v>
      </c>
      <c r="E31" s="409" t="s">
        <v>590</v>
      </c>
      <c r="F31" s="409"/>
      <c r="G31" s="409"/>
      <c r="H31" s="409"/>
      <c r="I31" s="113" t="s">
        <v>41</v>
      </c>
      <c r="J31" s="85" t="s">
        <v>386</v>
      </c>
      <c r="K31" s="114">
        <v>3.91492633361558</v>
      </c>
      <c r="L31" s="109">
        <f>K31*(1-$H$3/100)</f>
        <v>3.91492633361558</v>
      </c>
      <c r="M31" s="108">
        <f>K31*$H$2</f>
        <v>164.85754790855208</v>
      </c>
      <c r="N31" s="118">
        <f>M31*(1-$H$3/100)</f>
        <v>164.85754790855208</v>
      </c>
      <c r="O31" s="76"/>
    </row>
    <row r="32" spans="1:15" ht="18.75" hidden="1" customHeight="1" thickTop="1" thickBot="1">
      <c r="A32" s="162"/>
      <c r="B32" s="75"/>
      <c r="C32" s="111"/>
      <c r="D32" s="83"/>
      <c r="E32" s="111"/>
      <c r="F32" s="111"/>
      <c r="G32" s="111"/>
      <c r="H32" s="111"/>
      <c r="I32" s="218"/>
      <c r="J32" s="85"/>
      <c r="K32" s="184">
        <v>0</v>
      </c>
      <c r="L32" s="77"/>
      <c r="M32" s="105"/>
      <c r="N32" s="44"/>
      <c r="O32" s="76"/>
    </row>
    <row r="33" spans="1:15" ht="18.75" hidden="1" customHeight="1" thickTop="1" thickBot="1">
      <c r="A33" s="162"/>
      <c r="B33" s="75"/>
      <c r="C33" s="111"/>
      <c r="D33" s="83"/>
      <c r="E33" s="111"/>
      <c r="F33" s="111"/>
      <c r="G33" s="111"/>
      <c r="H33" s="111"/>
      <c r="I33" s="218"/>
      <c r="J33" s="85"/>
      <c r="K33" s="184">
        <v>0</v>
      </c>
      <c r="L33" s="77"/>
      <c r="M33" s="105"/>
      <c r="N33" s="44"/>
      <c r="O33" s="76"/>
    </row>
    <row r="34" spans="1:15" ht="18.75" hidden="1" customHeight="1" thickTop="1" thickBot="1">
      <c r="A34" s="162"/>
      <c r="B34" s="75"/>
      <c r="C34" s="111"/>
      <c r="D34" s="83"/>
      <c r="E34" s="111"/>
      <c r="F34" s="111"/>
      <c r="G34" s="111"/>
      <c r="H34" s="111"/>
      <c r="I34" s="218"/>
      <c r="J34" s="85"/>
      <c r="K34" s="184">
        <v>0</v>
      </c>
      <c r="L34" s="77"/>
      <c r="M34" s="105"/>
      <c r="N34" s="44"/>
      <c r="O34" s="76"/>
    </row>
    <row r="35" spans="1:15" ht="18.75" hidden="1" customHeight="1" thickTop="1" thickBot="1">
      <c r="A35" s="162"/>
      <c r="B35" s="75"/>
      <c r="C35" s="111"/>
      <c r="D35" s="83"/>
      <c r="E35" s="111"/>
      <c r="F35" s="111"/>
      <c r="G35" s="111"/>
      <c r="H35" s="111"/>
      <c r="I35" s="218"/>
      <c r="J35" s="85"/>
      <c r="K35" s="184">
        <v>0</v>
      </c>
      <c r="L35" s="77"/>
      <c r="M35" s="105"/>
      <c r="N35" s="44"/>
      <c r="O35" s="76"/>
    </row>
    <row r="36" spans="1:15" ht="18.75" hidden="1" customHeight="1" thickTop="1" thickBot="1">
      <c r="A36" s="162"/>
      <c r="B36" s="75"/>
      <c r="C36" s="111"/>
      <c r="D36" s="83"/>
      <c r="E36" s="111"/>
      <c r="F36" s="111"/>
      <c r="G36" s="111"/>
      <c r="H36" s="111"/>
      <c r="I36" s="218"/>
      <c r="J36" s="85"/>
      <c r="K36" s="184">
        <v>0</v>
      </c>
      <c r="L36" s="77"/>
      <c r="M36" s="105"/>
      <c r="N36" s="44"/>
      <c r="O36" s="76"/>
    </row>
    <row r="37" spans="1:15" ht="18.75" hidden="1" customHeight="1" thickTop="1" thickBot="1">
      <c r="A37" s="162"/>
      <c r="B37" s="75"/>
      <c r="C37" s="111"/>
      <c r="D37" s="83"/>
      <c r="E37" s="111"/>
      <c r="F37" s="111"/>
      <c r="G37" s="111"/>
      <c r="H37" s="111"/>
      <c r="I37" s="218"/>
      <c r="J37" s="85"/>
      <c r="K37" s="184">
        <v>0</v>
      </c>
      <c r="L37" s="77"/>
      <c r="M37" s="105"/>
      <c r="N37" s="44"/>
      <c r="O37" s="76"/>
    </row>
    <row r="38" spans="1:15" ht="18.75" hidden="1" customHeight="1" thickTop="1" thickBot="1">
      <c r="A38" s="162"/>
      <c r="B38" s="75"/>
      <c r="C38" s="111"/>
      <c r="D38" s="83"/>
      <c r="E38" s="111"/>
      <c r="F38" s="111"/>
      <c r="G38" s="111"/>
      <c r="H38" s="111"/>
      <c r="I38" s="218"/>
      <c r="J38" s="85"/>
      <c r="K38" s="184">
        <v>0</v>
      </c>
      <c r="L38" s="77"/>
      <c r="M38" s="105"/>
      <c r="N38" s="44"/>
      <c r="O38" s="76"/>
    </row>
    <row r="39" spans="1:15" ht="18.75" hidden="1" customHeight="1" thickTop="1" thickBot="1">
      <c r="A39" s="162"/>
      <c r="B39" s="75"/>
      <c r="C39" s="111"/>
      <c r="D39" s="83"/>
      <c r="E39" s="111"/>
      <c r="F39" s="111"/>
      <c r="G39" s="111"/>
      <c r="H39" s="111"/>
      <c r="I39" s="218"/>
      <c r="J39" s="85"/>
      <c r="K39" s="184">
        <v>0</v>
      </c>
      <c r="L39" s="77"/>
      <c r="M39" s="105"/>
      <c r="N39" s="44"/>
      <c r="O39" s="76"/>
    </row>
    <row r="40" spans="1:15" ht="18.75" hidden="1" customHeight="1" thickTop="1" thickBot="1">
      <c r="A40" s="162"/>
      <c r="B40" s="75"/>
      <c r="C40" s="111"/>
      <c r="D40" s="83"/>
      <c r="E40" s="111"/>
      <c r="F40" s="111"/>
      <c r="G40" s="111"/>
      <c r="H40" s="111"/>
      <c r="I40" s="218"/>
      <c r="J40" s="85"/>
      <c r="K40" s="184">
        <v>0</v>
      </c>
      <c r="L40" s="77"/>
      <c r="M40" s="105"/>
      <c r="N40" s="44"/>
      <c r="O40" s="76"/>
    </row>
    <row r="41" spans="1:15" ht="18.75" hidden="1" customHeight="1" thickTop="1" thickBot="1">
      <c r="A41" s="162"/>
      <c r="B41" s="75"/>
      <c r="C41" s="111"/>
      <c r="D41" s="83"/>
      <c r="E41" s="111"/>
      <c r="F41" s="111"/>
      <c r="G41" s="111"/>
      <c r="H41" s="111"/>
      <c r="I41" s="218"/>
      <c r="J41" s="85"/>
      <c r="K41" s="184">
        <v>0</v>
      </c>
      <c r="L41" s="77"/>
      <c r="M41" s="105"/>
      <c r="N41" s="44"/>
      <c r="O41" s="76"/>
    </row>
    <row r="42" spans="1:15" ht="18.75" customHeight="1" thickTop="1" thickBot="1">
      <c r="A42" s="162"/>
      <c r="B42" s="407"/>
      <c r="C42" s="136" t="s">
        <v>234</v>
      </c>
      <c r="D42" s="132">
        <v>7210301</v>
      </c>
      <c r="E42" s="419" t="s">
        <v>591</v>
      </c>
      <c r="F42" s="419"/>
      <c r="G42" s="419"/>
      <c r="H42" s="419"/>
      <c r="I42" s="133" t="s">
        <v>41</v>
      </c>
      <c r="J42" s="60" t="s">
        <v>385</v>
      </c>
      <c r="K42" s="40">
        <v>2.4504386113463164</v>
      </c>
      <c r="L42" s="41">
        <f>K42*(1-$H$3/100)</f>
        <v>2.4504386113463164</v>
      </c>
      <c r="M42" s="42">
        <f>K42*$H$2</f>
        <v>103.18796992379337</v>
      </c>
      <c r="N42" s="135">
        <f>M42*(1-$H$3/100)</f>
        <v>103.18796992379337</v>
      </c>
      <c r="O42" s="76"/>
    </row>
    <row r="43" spans="1:15" ht="18.75" customHeight="1" thickTop="1" thickBot="1">
      <c r="A43" s="162"/>
      <c r="B43" s="405"/>
      <c r="C43" s="97" t="s">
        <v>235</v>
      </c>
      <c r="D43" s="46">
        <v>7210302</v>
      </c>
      <c r="E43" s="417" t="s">
        <v>591</v>
      </c>
      <c r="F43" s="417"/>
      <c r="G43" s="417"/>
      <c r="H43" s="417"/>
      <c r="I43" s="68" t="s">
        <v>41</v>
      </c>
      <c r="J43" s="84" t="s">
        <v>11</v>
      </c>
      <c r="K43" s="48">
        <v>9.5707366638441993</v>
      </c>
      <c r="L43" s="49">
        <f>K43*(1-$H$3/100)</f>
        <v>9.5707366638441993</v>
      </c>
      <c r="M43" s="50">
        <f>K43*$H$2</f>
        <v>403.02372091447921</v>
      </c>
      <c r="N43" s="51">
        <f>M43*(1-$H$3/100)</f>
        <v>403.02372091447921</v>
      </c>
      <c r="O43" s="76"/>
    </row>
    <row r="44" spans="1:15" ht="18.75" customHeight="1" thickTop="1" thickBot="1">
      <c r="A44" s="162"/>
      <c r="B44" s="405"/>
      <c r="C44" s="97" t="s">
        <v>236</v>
      </c>
      <c r="D44" s="46">
        <v>7210304</v>
      </c>
      <c r="E44" s="417" t="s">
        <v>591</v>
      </c>
      <c r="F44" s="417"/>
      <c r="G44" s="417"/>
      <c r="H44" s="417"/>
      <c r="I44" s="68" t="s">
        <v>41</v>
      </c>
      <c r="J44" s="85" t="s">
        <v>386</v>
      </c>
      <c r="K44" s="48">
        <v>3.898425063505504</v>
      </c>
      <c r="L44" s="49">
        <f>K44*(1-$H$3/100)</f>
        <v>3.898425063505504</v>
      </c>
      <c r="M44" s="50">
        <f>K44*$H$2</f>
        <v>164.16267942421678</v>
      </c>
      <c r="N44" s="51">
        <f>M44*(1-$H$3/100)</f>
        <v>164.16267942421678</v>
      </c>
      <c r="O44" s="76"/>
    </row>
    <row r="45" spans="1:15" ht="18.75" customHeight="1" thickTop="1" thickBot="1">
      <c r="A45" s="162"/>
      <c r="B45" s="406"/>
      <c r="C45" s="110" t="s">
        <v>237</v>
      </c>
      <c r="D45" s="106">
        <v>7210308</v>
      </c>
      <c r="E45" s="417" t="s">
        <v>591</v>
      </c>
      <c r="F45" s="417"/>
      <c r="G45" s="417"/>
      <c r="H45" s="417"/>
      <c r="I45" s="113" t="s">
        <v>41</v>
      </c>
      <c r="J45" s="103" t="s">
        <v>388</v>
      </c>
      <c r="K45" s="114">
        <v>4.9008772226926327</v>
      </c>
      <c r="L45" s="109">
        <f>K45*(1-$H$3/100)</f>
        <v>4.9008772226926327</v>
      </c>
      <c r="M45" s="108">
        <f>K45*$H$2</f>
        <v>206.37593984758675</v>
      </c>
      <c r="N45" s="118">
        <f>M45*(1-$H$3/100)</f>
        <v>206.37593984758675</v>
      </c>
      <c r="O45" s="76"/>
    </row>
    <row r="46" spans="1:15" ht="18.75" hidden="1" customHeight="1" thickTop="1" thickBot="1">
      <c r="A46" s="162"/>
      <c r="B46" s="181"/>
      <c r="C46" s="111"/>
      <c r="D46" s="83"/>
      <c r="E46" s="38"/>
      <c r="F46" s="38"/>
      <c r="G46" s="38"/>
      <c r="H46" s="38"/>
      <c r="I46" s="218"/>
      <c r="J46" s="103"/>
      <c r="K46" s="184">
        <v>0</v>
      </c>
      <c r="L46" s="77"/>
      <c r="M46" s="105"/>
      <c r="N46" s="44"/>
      <c r="O46" s="76"/>
    </row>
    <row r="47" spans="1:15" ht="18.75" hidden="1" customHeight="1" thickTop="1" thickBot="1">
      <c r="A47" s="162"/>
      <c r="B47" s="181"/>
      <c r="C47" s="111"/>
      <c r="D47" s="83"/>
      <c r="E47" s="38"/>
      <c r="F47" s="38"/>
      <c r="G47" s="38"/>
      <c r="H47" s="38"/>
      <c r="I47" s="218"/>
      <c r="J47" s="103"/>
      <c r="K47" s="184">
        <v>0</v>
      </c>
      <c r="L47" s="77"/>
      <c r="M47" s="105"/>
      <c r="N47" s="44"/>
      <c r="O47" s="76"/>
    </row>
    <row r="48" spans="1:15" ht="18.75" hidden="1" customHeight="1" thickTop="1" thickBot="1">
      <c r="A48" s="162"/>
      <c r="B48" s="181"/>
      <c r="C48" s="111"/>
      <c r="D48" s="83"/>
      <c r="E48" s="38"/>
      <c r="F48" s="38"/>
      <c r="G48" s="38"/>
      <c r="H48" s="38"/>
      <c r="I48" s="218"/>
      <c r="J48" s="103"/>
      <c r="K48" s="184">
        <v>0</v>
      </c>
      <c r="L48" s="77"/>
      <c r="M48" s="105"/>
      <c r="N48" s="44"/>
      <c r="O48" s="76"/>
    </row>
    <row r="49" spans="1:15" ht="18.75" hidden="1" customHeight="1" thickTop="1" thickBot="1">
      <c r="A49" s="162"/>
      <c r="B49" s="181"/>
      <c r="C49" s="111"/>
      <c r="D49" s="83"/>
      <c r="E49" s="38"/>
      <c r="F49" s="38"/>
      <c r="G49" s="38"/>
      <c r="H49" s="38"/>
      <c r="I49" s="218"/>
      <c r="J49" s="103"/>
      <c r="K49" s="184">
        <v>0</v>
      </c>
      <c r="L49" s="77"/>
      <c r="M49" s="105"/>
      <c r="N49" s="44"/>
      <c r="O49" s="76"/>
    </row>
    <row r="50" spans="1:15" ht="18.75" hidden="1" customHeight="1" thickTop="1" thickBot="1">
      <c r="A50" s="162"/>
      <c r="B50" s="181"/>
      <c r="C50" s="111"/>
      <c r="D50" s="83"/>
      <c r="E50" s="38"/>
      <c r="F50" s="38"/>
      <c r="G50" s="38"/>
      <c r="H50" s="38"/>
      <c r="I50" s="218"/>
      <c r="J50" s="103"/>
      <c r="K50" s="184">
        <v>0</v>
      </c>
      <c r="L50" s="77"/>
      <c r="M50" s="105"/>
      <c r="N50" s="44"/>
      <c r="O50" s="76"/>
    </row>
    <row r="51" spans="1:15" ht="18.75" hidden="1" customHeight="1" thickTop="1" thickBot="1">
      <c r="A51" s="162"/>
      <c r="B51" s="181"/>
      <c r="C51" s="111"/>
      <c r="D51" s="83"/>
      <c r="E51" s="38"/>
      <c r="F51" s="38"/>
      <c r="G51" s="38"/>
      <c r="H51" s="38"/>
      <c r="I51" s="218"/>
      <c r="J51" s="103"/>
      <c r="K51" s="184">
        <v>0</v>
      </c>
      <c r="L51" s="77"/>
      <c r="M51" s="105"/>
      <c r="N51" s="44"/>
      <c r="O51" s="76"/>
    </row>
    <row r="52" spans="1:15" ht="18.75" hidden="1" customHeight="1" thickTop="1" thickBot="1">
      <c r="A52" s="162"/>
      <c r="B52" s="181"/>
      <c r="C52" s="111"/>
      <c r="D52" s="83"/>
      <c r="E52" s="38"/>
      <c r="F52" s="38"/>
      <c r="G52" s="38"/>
      <c r="H52" s="38"/>
      <c r="I52" s="218"/>
      <c r="J52" s="103"/>
      <c r="K52" s="184">
        <v>0</v>
      </c>
      <c r="L52" s="77"/>
      <c r="M52" s="105"/>
      <c r="N52" s="44"/>
      <c r="O52" s="76"/>
    </row>
    <row r="53" spans="1:15" ht="18.75" hidden="1" customHeight="1" thickTop="1" thickBot="1">
      <c r="A53" s="162"/>
      <c r="B53" s="181"/>
      <c r="C53" s="111"/>
      <c r="D53" s="83"/>
      <c r="E53" s="38"/>
      <c r="F53" s="38"/>
      <c r="G53" s="38"/>
      <c r="H53" s="38"/>
      <c r="I53" s="218"/>
      <c r="J53" s="103"/>
      <c r="K53" s="184">
        <v>0</v>
      </c>
      <c r="L53" s="77"/>
      <c r="M53" s="105"/>
      <c r="N53" s="44"/>
      <c r="O53" s="76"/>
    </row>
    <row r="54" spans="1:15" ht="18.75" hidden="1" customHeight="1" thickTop="1" thickBot="1">
      <c r="A54" s="162"/>
      <c r="B54" s="181"/>
      <c r="C54" s="111"/>
      <c r="D54" s="83"/>
      <c r="E54" s="38"/>
      <c r="F54" s="38"/>
      <c r="G54" s="38"/>
      <c r="H54" s="38"/>
      <c r="I54" s="218"/>
      <c r="J54" s="103"/>
      <c r="K54" s="184">
        <v>0</v>
      </c>
      <c r="L54" s="77"/>
      <c r="M54" s="105"/>
      <c r="N54" s="44"/>
      <c r="O54" s="76"/>
    </row>
    <row r="55" spans="1:15" ht="18.75" hidden="1" customHeight="1" thickTop="1" thickBot="1">
      <c r="A55" s="162"/>
      <c r="B55" s="181"/>
      <c r="C55" s="111"/>
      <c r="D55" s="83"/>
      <c r="E55" s="38"/>
      <c r="F55" s="38"/>
      <c r="G55" s="38"/>
      <c r="H55" s="38"/>
      <c r="I55" s="218"/>
      <c r="J55" s="103"/>
      <c r="K55" s="184">
        <v>0</v>
      </c>
      <c r="L55" s="77"/>
      <c r="M55" s="105"/>
      <c r="N55" s="44"/>
      <c r="O55" s="76"/>
    </row>
    <row r="56" spans="1:15" ht="18.75" customHeight="1" thickTop="1" thickBot="1">
      <c r="A56" s="422" t="s">
        <v>1</v>
      </c>
      <c r="B56" s="405"/>
      <c r="C56" s="136" t="s">
        <v>238</v>
      </c>
      <c r="D56" s="132">
        <v>7210401</v>
      </c>
      <c r="E56" s="419" t="s">
        <v>592</v>
      </c>
      <c r="F56" s="419"/>
      <c r="G56" s="419"/>
      <c r="H56" s="419"/>
      <c r="I56" s="133" t="s">
        <v>41</v>
      </c>
      <c r="J56" s="60" t="s">
        <v>385</v>
      </c>
      <c r="K56" s="40">
        <v>2.5246943268416597</v>
      </c>
      <c r="L56" s="41">
        <f>K56*(1-$H$3/100)</f>
        <v>2.5246943268416597</v>
      </c>
      <c r="M56" s="42">
        <f>K56*$H$2</f>
        <v>106.31487810330229</v>
      </c>
      <c r="N56" s="135">
        <f>M56*(1-$H$3/100)</f>
        <v>106.31487810330229</v>
      </c>
      <c r="O56" s="76"/>
    </row>
    <row r="57" spans="1:15" ht="18.75" customHeight="1" thickTop="1" thickBot="1">
      <c r="A57" s="423"/>
      <c r="B57" s="405"/>
      <c r="C57" s="97" t="s">
        <v>239</v>
      </c>
      <c r="D57" s="46">
        <v>7210402</v>
      </c>
      <c r="E57" s="417" t="s">
        <v>592</v>
      </c>
      <c r="F57" s="417"/>
      <c r="G57" s="417"/>
      <c r="H57" s="417"/>
      <c r="I57" s="68" t="s">
        <v>41</v>
      </c>
      <c r="J57" s="84" t="s">
        <v>11</v>
      </c>
      <c r="K57" s="48">
        <v>9.6532430143945813</v>
      </c>
      <c r="L57" s="49">
        <f>K57*(1-$H$3/100)</f>
        <v>9.6532430143945813</v>
      </c>
      <c r="M57" s="50">
        <f>K57*$H$2</f>
        <v>406.49806333615584</v>
      </c>
      <c r="N57" s="51">
        <f>M57*(1-$H$3/100)</f>
        <v>406.49806333615584</v>
      </c>
      <c r="O57" s="76"/>
    </row>
    <row r="58" spans="1:15" ht="18.75" customHeight="1" thickTop="1" thickBot="1">
      <c r="A58" s="423"/>
      <c r="B58" s="405"/>
      <c r="C58" s="97" t="s">
        <v>240</v>
      </c>
      <c r="D58" s="46">
        <v>7210404</v>
      </c>
      <c r="E58" s="417" t="s">
        <v>592</v>
      </c>
      <c r="F58" s="417"/>
      <c r="G58" s="417"/>
      <c r="H58" s="417"/>
      <c r="I58" s="68" t="s">
        <v>41</v>
      </c>
      <c r="J58" s="85" t="s">
        <v>386</v>
      </c>
      <c r="K58" s="48">
        <v>3.9685554614733278</v>
      </c>
      <c r="L58" s="49">
        <f>K58*(1-$H$3/100)</f>
        <v>3.9685554614733278</v>
      </c>
      <c r="M58" s="50">
        <f>K58*$H$2</f>
        <v>167.11587048264184</v>
      </c>
      <c r="N58" s="51">
        <f>M58*(1-$H$3/100)</f>
        <v>167.11587048264184</v>
      </c>
      <c r="O58" s="76"/>
    </row>
    <row r="59" spans="1:15" ht="18.75" customHeight="1" thickTop="1" thickBot="1">
      <c r="A59" s="423"/>
      <c r="B59" s="406"/>
      <c r="C59" s="110" t="s">
        <v>241</v>
      </c>
      <c r="D59" s="106">
        <v>7210408</v>
      </c>
      <c r="E59" s="417" t="s">
        <v>592</v>
      </c>
      <c r="F59" s="417"/>
      <c r="G59" s="417"/>
      <c r="H59" s="417"/>
      <c r="I59" s="113" t="s">
        <v>41</v>
      </c>
      <c r="J59" s="103" t="s">
        <v>388</v>
      </c>
      <c r="K59" s="114">
        <v>4.91737849280271</v>
      </c>
      <c r="L59" s="109">
        <f>K59*(1-$H$3/100)</f>
        <v>4.91737849280271</v>
      </c>
      <c r="M59" s="108">
        <f>K59*$H$2</f>
        <v>207.07080833192211</v>
      </c>
      <c r="N59" s="118">
        <f>M59*(1-$H$3/100)</f>
        <v>207.07080833192211</v>
      </c>
      <c r="O59" s="76"/>
    </row>
    <row r="60" spans="1:15" ht="18.75" hidden="1" customHeight="1" thickTop="1" thickBot="1">
      <c r="A60" s="423"/>
      <c r="B60" s="75"/>
      <c r="C60" s="111"/>
      <c r="D60" s="83"/>
      <c r="E60" s="38"/>
      <c r="F60" s="38"/>
      <c r="G60" s="38"/>
      <c r="H60" s="38"/>
      <c r="I60" s="218"/>
      <c r="J60" s="103"/>
      <c r="K60" s="184">
        <v>0</v>
      </c>
      <c r="L60" s="77"/>
      <c r="M60" s="283"/>
      <c r="N60" s="284"/>
      <c r="O60" s="76"/>
    </row>
    <row r="61" spans="1:15" ht="18.75" hidden="1" customHeight="1" thickTop="1" thickBot="1">
      <c r="A61" s="423"/>
      <c r="B61" s="75"/>
      <c r="C61" s="111"/>
      <c r="D61" s="83"/>
      <c r="E61" s="38"/>
      <c r="F61" s="38"/>
      <c r="G61" s="38"/>
      <c r="H61" s="38"/>
      <c r="I61" s="218"/>
      <c r="J61" s="103"/>
      <c r="K61" s="184">
        <v>0</v>
      </c>
      <c r="L61" s="77"/>
      <c r="M61" s="283"/>
      <c r="N61" s="284"/>
      <c r="O61" s="76"/>
    </row>
    <row r="62" spans="1:15" ht="18.75" hidden="1" customHeight="1" thickTop="1" thickBot="1">
      <c r="A62" s="423"/>
      <c r="B62" s="75"/>
      <c r="C62" s="111"/>
      <c r="D62" s="83"/>
      <c r="E62" s="38"/>
      <c r="F62" s="38"/>
      <c r="G62" s="38"/>
      <c r="H62" s="38"/>
      <c r="I62" s="218"/>
      <c r="J62" s="103"/>
      <c r="K62" s="184">
        <v>0</v>
      </c>
      <c r="L62" s="77"/>
      <c r="M62" s="283"/>
      <c r="N62" s="284"/>
      <c r="O62" s="76"/>
    </row>
    <row r="63" spans="1:15" ht="18.75" hidden="1" customHeight="1" thickTop="1" thickBot="1">
      <c r="A63" s="423"/>
      <c r="B63" s="75"/>
      <c r="C63" s="111"/>
      <c r="D63" s="83"/>
      <c r="E63" s="38"/>
      <c r="F63" s="38"/>
      <c r="G63" s="38"/>
      <c r="H63" s="38"/>
      <c r="I63" s="218"/>
      <c r="J63" s="103"/>
      <c r="K63" s="184">
        <v>0</v>
      </c>
      <c r="L63" s="77"/>
      <c r="M63" s="283"/>
      <c r="N63" s="284"/>
      <c r="O63" s="76"/>
    </row>
    <row r="64" spans="1:15" ht="18.75" hidden="1" customHeight="1" thickTop="1" thickBot="1">
      <c r="A64" s="423"/>
      <c r="B64" s="75"/>
      <c r="C64" s="111"/>
      <c r="D64" s="83"/>
      <c r="E64" s="38"/>
      <c r="F64" s="38"/>
      <c r="G64" s="38"/>
      <c r="H64" s="38"/>
      <c r="I64" s="218"/>
      <c r="J64" s="103"/>
      <c r="K64" s="184">
        <v>0</v>
      </c>
      <c r="L64" s="77"/>
      <c r="M64" s="283"/>
      <c r="N64" s="284"/>
      <c r="O64" s="76"/>
    </row>
    <row r="65" spans="1:15" ht="18.75" hidden="1" customHeight="1" thickTop="1" thickBot="1">
      <c r="A65" s="423"/>
      <c r="B65" s="75"/>
      <c r="C65" s="111"/>
      <c r="D65" s="83"/>
      <c r="E65" s="38"/>
      <c r="F65" s="38"/>
      <c r="G65" s="38"/>
      <c r="H65" s="38"/>
      <c r="I65" s="218"/>
      <c r="J65" s="103"/>
      <c r="K65" s="184">
        <v>0</v>
      </c>
      <c r="L65" s="77"/>
      <c r="M65" s="283"/>
      <c r="N65" s="284"/>
      <c r="O65" s="76"/>
    </row>
    <row r="66" spans="1:15" ht="18.75" hidden="1" customHeight="1" thickTop="1" thickBot="1">
      <c r="A66" s="423"/>
      <c r="B66" s="75"/>
      <c r="C66" s="111"/>
      <c r="D66" s="83"/>
      <c r="E66" s="38"/>
      <c r="F66" s="38"/>
      <c r="G66" s="38"/>
      <c r="H66" s="38"/>
      <c r="I66" s="218"/>
      <c r="J66" s="103"/>
      <c r="K66" s="184">
        <v>0</v>
      </c>
      <c r="L66" s="77"/>
      <c r="M66" s="283"/>
      <c r="N66" s="284"/>
      <c r="O66" s="76"/>
    </row>
    <row r="67" spans="1:15" ht="18.75" hidden="1" customHeight="1" thickTop="1" thickBot="1">
      <c r="A67" s="423"/>
      <c r="B67" s="75"/>
      <c r="C67" s="111"/>
      <c r="D67" s="83"/>
      <c r="E67" s="38"/>
      <c r="F67" s="38"/>
      <c r="G67" s="38"/>
      <c r="H67" s="38"/>
      <c r="I67" s="218"/>
      <c r="J67" s="103"/>
      <c r="K67" s="184">
        <v>0</v>
      </c>
      <c r="L67" s="77"/>
      <c r="M67" s="283"/>
      <c r="N67" s="284"/>
      <c r="O67" s="76"/>
    </row>
    <row r="68" spans="1:15" ht="18.75" hidden="1" customHeight="1" thickTop="1" thickBot="1">
      <c r="A68" s="423"/>
      <c r="B68" s="75"/>
      <c r="C68" s="111"/>
      <c r="D68" s="83"/>
      <c r="E68" s="38"/>
      <c r="F68" s="38"/>
      <c r="G68" s="38"/>
      <c r="H68" s="38"/>
      <c r="I68" s="218"/>
      <c r="J68" s="103"/>
      <c r="K68" s="184">
        <v>0</v>
      </c>
      <c r="L68" s="77"/>
      <c r="M68" s="283"/>
      <c r="N68" s="284"/>
      <c r="O68" s="76"/>
    </row>
    <row r="69" spans="1:15" ht="18.75" hidden="1" customHeight="1" thickTop="1" thickBot="1">
      <c r="A69" s="423"/>
      <c r="B69" s="75"/>
      <c r="C69" s="111"/>
      <c r="D69" s="83"/>
      <c r="E69" s="38"/>
      <c r="F69" s="38"/>
      <c r="G69" s="38"/>
      <c r="H69" s="38"/>
      <c r="I69" s="218"/>
      <c r="J69" s="103"/>
      <c r="K69" s="184">
        <v>0</v>
      </c>
      <c r="L69" s="77"/>
      <c r="M69" s="283"/>
      <c r="N69" s="284"/>
      <c r="O69" s="76"/>
    </row>
    <row r="70" spans="1:15" ht="18.75" customHeight="1" thickTop="1" thickBot="1">
      <c r="A70" s="423"/>
      <c r="B70" s="405"/>
      <c r="C70" s="136" t="s">
        <v>243</v>
      </c>
      <c r="D70" s="132">
        <v>7210502</v>
      </c>
      <c r="E70" s="419" t="s">
        <v>593</v>
      </c>
      <c r="F70" s="419"/>
      <c r="G70" s="419"/>
      <c r="H70" s="419"/>
      <c r="I70" s="133" t="s">
        <v>41</v>
      </c>
      <c r="J70" s="84" t="s">
        <v>11</v>
      </c>
      <c r="K70" s="40">
        <v>0</v>
      </c>
      <c r="L70" s="41">
        <f>K70*(1-$H$3/100)</f>
        <v>0</v>
      </c>
      <c r="M70" s="277">
        <f>K70*$H$2</f>
        <v>0</v>
      </c>
      <c r="N70" s="278">
        <f>M70*(1-$H$3/100)</f>
        <v>0</v>
      </c>
      <c r="O70" s="76"/>
    </row>
    <row r="71" spans="1:15" ht="18.75" customHeight="1" thickTop="1" thickBot="1">
      <c r="A71" s="423"/>
      <c r="B71" s="406"/>
      <c r="C71" s="110" t="s">
        <v>242</v>
      </c>
      <c r="D71" s="106">
        <v>7210515</v>
      </c>
      <c r="E71" s="409" t="s">
        <v>593</v>
      </c>
      <c r="F71" s="409"/>
      <c r="G71" s="409"/>
      <c r="H71" s="409"/>
      <c r="I71" s="113" t="s">
        <v>41</v>
      </c>
      <c r="J71" s="119" t="s">
        <v>207</v>
      </c>
      <c r="K71" s="114">
        <v>1.4641465755745</v>
      </c>
      <c r="L71" s="109">
        <f>K71*(1-$H$3/100)</f>
        <v>1.4641465755745</v>
      </c>
      <c r="M71" s="108">
        <f>K71*$H$2</f>
        <v>61.655212297442198</v>
      </c>
      <c r="N71" s="118">
        <f>M71*(1-$H$3/100)</f>
        <v>61.655212297442198</v>
      </c>
      <c r="O71" s="76"/>
    </row>
    <row r="72" spans="1:15" ht="18.75" hidden="1" customHeight="1" thickTop="1" thickBot="1">
      <c r="A72" s="423"/>
      <c r="B72" s="75"/>
      <c r="C72" s="111"/>
      <c r="D72" s="83"/>
      <c r="E72" s="111"/>
      <c r="F72" s="111"/>
      <c r="G72" s="111"/>
      <c r="H72" s="111"/>
      <c r="I72" s="218"/>
      <c r="J72" s="119"/>
      <c r="K72" s="184">
        <v>0</v>
      </c>
      <c r="L72" s="77"/>
      <c r="M72" s="283"/>
      <c r="N72" s="284"/>
      <c r="O72" s="76"/>
    </row>
    <row r="73" spans="1:15" ht="18.75" hidden="1" customHeight="1" thickTop="1" thickBot="1">
      <c r="A73" s="423"/>
      <c r="B73" s="75"/>
      <c r="C73" s="111"/>
      <c r="D73" s="83"/>
      <c r="E73" s="111"/>
      <c r="F73" s="111"/>
      <c r="G73" s="111"/>
      <c r="H73" s="111"/>
      <c r="I73" s="218"/>
      <c r="J73" s="119"/>
      <c r="K73" s="184">
        <v>0</v>
      </c>
      <c r="L73" s="77"/>
      <c r="M73" s="283"/>
      <c r="N73" s="284"/>
      <c r="O73" s="76"/>
    </row>
    <row r="74" spans="1:15" ht="18.75" hidden="1" customHeight="1" thickTop="1" thickBot="1">
      <c r="A74" s="423"/>
      <c r="B74" s="75"/>
      <c r="C74" s="111"/>
      <c r="D74" s="83"/>
      <c r="E74" s="111"/>
      <c r="F74" s="111"/>
      <c r="G74" s="111"/>
      <c r="H74" s="111"/>
      <c r="I74" s="218"/>
      <c r="J74" s="119"/>
      <c r="K74" s="184">
        <v>0</v>
      </c>
      <c r="L74" s="77"/>
      <c r="M74" s="283"/>
      <c r="N74" s="284"/>
      <c r="O74" s="76"/>
    </row>
    <row r="75" spans="1:15" ht="18.75" hidden="1" customHeight="1" thickTop="1" thickBot="1">
      <c r="A75" s="423"/>
      <c r="B75" s="75"/>
      <c r="C75" s="111"/>
      <c r="D75" s="83"/>
      <c r="E75" s="111"/>
      <c r="F75" s="111"/>
      <c r="G75" s="111"/>
      <c r="H75" s="111"/>
      <c r="I75" s="218"/>
      <c r="J75" s="119"/>
      <c r="K75" s="184">
        <v>0</v>
      </c>
      <c r="L75" s="77"/>
      <c r="M75" s="283"/>
      <c r="N75" s="284"/>
      <c r="O75" s="76"/>
    </row>
    <row r="76" spans="1:15" ht="18.75" hidden="1" customHeight="1" thickTop="1" thickBot="1">
      <c r="A76" s="423"/>
      <c r="B76" s="75"/>
      <c r="C76" s="111"/>
      <c r="D76" s="83"/>
      <c r="E76" s="111"/>
      <c r="F76" s="111"/>
      <c r="G76" s="111"/>
      <c r="H76" s="111"/>
      <c r="I76" s="218"/>
      <c r="J76" s="119"/>
      <c r="K76" s="184">
        <v>0</v>
      </c>
      <c r="L76" s="77"/>
      <c r="M76" s="283"/>
      <c r="N76" s="284"/>
      <c r="O76" s="76"/>
    </row>
    <row r="77" spans="1:15" ht="18.75" hidden="1" customHeight="1" thickTop="1" thickBot="1">
      <c r="A77" s="423"/>
      <c r="B77" s="75"/>
      <c r="C77" s="111"/>
      <c r="D77" s="83"/>
      <c r="E77" s="111"/>
      <c r="F77" s="111"/>
      <c r="G77" s="111"/>
      <c r="H77" s="111"/>
      <c r="I77" s="218"/>
      <c r="J77" s="119"/>
      <c r="K77" s="184">
        <v>0</v>
      </c>
      <c r="L77" s="77"/>
      <c r="M77" s="283"/>
      <c r="N77" s="284"/>
      <c r="O77" s="76"/>
    </row>
    <row r="78" spans="1:15" ht="18.75" hidden="1" customHeight="1" thickTop="1" thickBot="1">
      <c r="A78" s="423"/>
      <c r="B78" s="75"/>
      <c r="C78" s="111"/>
      <c r="D78" s="83"/>
      <c r="E78" s="111"/>
      <c r="F78" s="111"/>
      <c r="G78" s="111"/>
      <c r="H78" s="111"/>
      <c r="I78" s="218"/>
      <c r="J78" s="119"/>
      <c r="K78" s="184">
        <v>0</v>
      </c>
      <c r="L78" s="77"/>
      <c r="M78" s="283"/>
      <c r="N78" s="284"/>
      <c r="O78" s="76"/>
    </row>
    <row r="79" spans="1:15" ht="18.75" hidden="1" customHeight="1" thickTop="1" thickBot="1">
      <c r="A79" s="423"/>
      <c r="B79" s="75"/>
      <c r="C79" s="111"/>
      <c r="D79" s="83"/>
      <c r="E79" s="111"/>
      <c r="F79" s="111"/>
      <c r="G79" s="111"/>
      <c r="H79" s="111"/>
      <c r="I79" s="218"/>
      <c r="J79" s="119"/>
      <c r="K79" s="184">
        <v>0</v>
      </c>
      <c r="L79" s="77"/>
      <c r="M79" s="283"/>
      <c r="N79" s="284"/>
      <c r="O79" s="76"/>
    </row>
    <row r="80" spans="1:15" ht="18.75" hidden="1" customHeight="1" thickTop="1" thickBot="1">
      <c r="A80" s="423"/>
      <c r="B80" s="75"/>
      <c r="C80" s="111"/>
      <c r="D80" s="83"/>
      <c r="E80" s="111"/>
      <c r="F80" s="111"/>
      <c r="G80" s="111"/>
      <c r="H80" s="111"/>
      <c r="I80" s="218"/>
      <c r="J80" s="119"/>
      <c r="K80" s="184">
        <v>0</v>
      </c>
      <c r="L80" s="77"/>
      <c r="M80" s="283"/>
      <c r="N80" s="284"/>
      <c r="O80" s="76"/>
    </row>
    <row r="81" spans="1:15" ht="18.75" hidden="1" customHeight="1" thickTop="1" thickBot="1">
      <c r="A81" s="423"/>
      <c r="B81" s="75"/>
      <c r="C81" s="111"/>
      <c r="D81" s="83"/>
      <c r="E81" s="111"/>
      <c r="F81" s="111"/>
      <c r="G81" s="111"/>
      <c r="H81" s="111"/>
      <c r="I81" s="218"/>
      <c r="J81" s="119"/>
      <c r="K81" s="184">
        <v>0</v>
      </c>
      <c r="L81" s="77"/>
      <c r="M81" s="283"/>
      <c r="N81" s="284"/>
      <c r="O81" s="76"/>
    </row>
    <row r="82" spans="1:15" ht="18.75" customHeight="1" thickTop="1" thickBot="1">
      <c r="A82" s="423"/>
      <c r="B82" s="407"/>
      <c r="C82" s="137" t="s">
        <v>244</v>
      </c>
      <c r="D82" s="132">
        <v>7210616</v>
      </c>
      <c r="E82" s="419" t="s">
        <v>1787</v>
      </c>
      <c r="F82" s="419"/>
      <c r="G82" s="419"/>
      <c r="H82" s="419"/>
      <c r="I82" s="133" t="s">
        <v>41</v>
      </c>
      <c r="J82" s="122" t="s">
        <v>212</v>
      </c>
      <c r="K82" s="40">
        <v>1.1022000000000001</v>
      </c>
      <c r="L82" s="41">
        <f>K82*(1-$H$3/100)</f>
        <v>1.1022000000000001</v>
      </c>
      <c r="M82" s="42">
        <f>K82*$H$2</f>
        <v>46.413642000000003</v>
      </c>
      <c r="N82" s="135">
        <f>M82*(1-$H$3/100)</f>
        <v>46.413642000000003</v>
      </c>
      <c r="O82" s="76"/>
    </row>
    <row r="83" spans="1:15" ht="18.75" customHeight="1" thickTop="1" thickBot="1">
      <c r="A83" s="423"/>
      <c r="B83" s="406"/>
      <c r="C83" s="130" t="s">
        <v>535</v>
      </c>
      <c r="D83" s="106">
        <v>7210626</v>
      </c>
      <c r="E83" s="409" t="s">
        <v>1787</v>
      </c>
      <c r="F83" s="409"/>
      <c r="G83" s="409"/>
      <c r="H83" s="409"/>
      <c r="I83" s="107" t="s">
        <v>41</v>
      </c>
      <c r="J83" s="123" t="s">
        <v>213</v>
      </c>
      <c r="K83" s="109">
        <v>3.4882</v>
      </c>
      <c r="L83" s="109">
        <f>K83*(1-$H$3/100)</f>
        <v>3.4882</v>
      </c>
      <c r="M83" s="108">
        <f>K83*$H$2</f>
        <v>146.888102</v>
      </c>
      <c r="N83" s="118">
        <f>M83*(1-$H$3/100)</f>
        <v>146.888102</v>
      </c>
      <c r="O83" s="76"/>
    </row>
    <row r="84" spans="1:15" ht="18.75" hidden="1" customHeight="1" thickTop="1" thickBot="1">
      <c r="A84" s="423"/>
      <c r="B84" s="75"/>
      <c r="C84" s="219"/>
      <c r="D84" s="83"/>
      <c r="E84" s="111"/>
      <c r="F84" s="111"/>
      <c r="G84" s="111"/>
      <c r="H84" s="111"/>
      <c r="I84" s="104"/>
      <c r="J84" s="123"/>
      <c r="K84" s="77">
        <v>0</v>
      </c>
      <c r="L84" s="77"/>
      <c r="M84" s="105"/>
      <c r="N84" s="44"/>
      <c r="O84" s="76"/>
    </row>
    <row r="85" spans="1:15" ht="18.75" hidden="1" customHeight="1" thickTop="1" thickBot="1">
      <c r="A85" s="423"/>
      <c r="B85" s="75"/>
      <c r="C85" s="219"/>
      <c r="D85" s="83"/>
      <c r="E85" s="111"/>
      <c r="F85" s="111"/>
      <c r="G85" s="111"/>
      <c r="H85" s="111"/>
      <c r="I85" s="104"/>
      <c r="J85" s="123"/>
      <c r="K85" s="77">
        <v>0</v>
      </c>
      <c r="L85" s="77"/>
      <c r="M85" s="105"/>
      <c r="N85" s="44"/>
      <c r="O85" s="76"/>
    </row>
    <row r="86" spans="1:15" ht="18.75" hidden="1" customHeight="1" thickTop="1" thickBot="1">
      <c r="A86" s="423"/>
      <c r="B86" s="75"/>
      <c r="C86" s="219"/>
      <c r="D86" s="83"/>
      <c r="E86" s="111"/>
      <c r="F86" s="111"/>
      <c r="G86" s="111"/>
      <c r="H86" s="111"/>
      <c r="I86" s="104"/>
      <c r="J86" s="123"/>
      <c r="K86" s="77">
        <v>0</v>
      </c>
      <c r="L86" s="77"/>
      <c r="M86" s="105"/>
      <c r="N86" s="44"/>
      <c r="O86" s="76"/>
    </row>
    <row r="87" spans="1:15" ht="18.75" hidden="1" customHeight="1" thickTop="1" thickBot="1">
      <c r="A87" s="423"/>
      <c r="B87" s="75"/>
      <c r="C87" s="219"/>
      <c r="D87" s="83"/>
      <c r="E87" s="111"/>
      <c r="F87" s="111"/>
      <c r="G87" s="111"/>
      <c r="H87" s="111"/>
      <c r="I87" s="104"/>
      <c r="J87" s="123"/>
      <c r="K87" s="77">
        <v>0</v>
      </c>
      <c r="L87" s="77"/>
      <c r="M87" s="105"/>
      <c r="N87" s="44"/>
      <c r="O87" s="76"/>
    </row>
    <row r="88" spans="1:15" ht="18.75" hidden="1" customHeight="1" thickTop="1" thickBot="1">
      <c r="A88" s="423"/>
      <c r="B88" s="75"/>
      <c r="C88" s="219"/>
      <c r="D88" s="83"/>
      <c r="E88" s="111"/>
      <c r="F88" s="111"/>
      <c r="G88" s="111"/>
      <c r="H88" s="111"/>
      <c r="I88" s="104"/>
      <c r="J88" s="123"/>
      <c r="K88" s="77">
        <v>0</v>
      </c>
      <c r="L88" s="77"/>
      <c r="M88" s="105"/>
      <c r="N88" s="44"/>
      <c r="O88" s="76"/>
    </row>
    <row r="89" spans="1:15" ht="18.75" hidden="1" customHeight="1" thickTop="1" thickBot="1">
      <c r="A89" s="423"/>
      <c r="B89" s="75"/>
      <c r="C89" s="219"/>
      <c r="D89" s="83"/>
      <c r="E89" s="111"/>
      <c r="F89" s="111"/>
      <c r="G89" s="111"/>
      <c r="H89" s="111"/>
      <c r="I89" s="104"/>
      <c r="J89" s="123"/>
      <c r="K89" s="77">
        <v>0</v>
      </c>
      <c r="L89" s="77"/>
      <c r="M89" s="105"/>
      <c r="N89" s="44"/>
      <c r="O89" s="76"/>
    </row>
    <row r="90" spans="1:15" ht="18.75" hidden="1" customHeight="1" thickTop="1" thickBot="1">
      <c r="A90" s="423"/>
      <c r="B90" s="75"/>
      <c r="C90" s="219"/>
      <c r="D90" s="83"/>
      <c r="E90" s="111"/>
      <c r="F90" s="111"/>
      <c r="G90" s="111"/>
      <c r="H90" s="111"/>
      <c r="I90" s="104"/>
      <c r="J90" s="123"/>
      <c r="K90" s="77">
        <v>0</v>
      </c>
      <c r="L90" s="77"/>
      <c r="M90" s="105"/>
      <c r="N90" s="44"/>
      <c r="O90" s="76"/>
    </row>
    <row r="91" spans="1:15" ht="18.75" hidden="1" customHeight="1" thickTop="1" thickBot="1">
      <c r="A91" s="423"/>
      <c r="B91" s="75"/>
      <c r="C91" s="219"/>
      <c r="D91" s="83"/>
      <c r="E91" s="111"/>
      <c r="F91" s="111"/>
      <c r="G91" s="111"/>
      <c r="H91" s="111"/>
      <c r="I91" s="104"/>
      <c r="J91" s="123"/>
      <c r="K91" s="77">
        <v>0</v>
      </c>
      <c r="L91" s="77"/>
      <c r="M91" s="105"/>
      <c r="N91" s="44"/>
      <c r="O91" s="76"/>
    </row>
    <row r="92" spans="1:15" ht="18.75" hidden="1" customHeight="1" thickTop="1" thickBot="1">
      <c r="A92" s="423"/>
      <c r="B92" s="75"/>
      <c r="C92" s="219"/>
      <c r="D92" s="83"/>
      <c r="E92" s="111"/>
      <c r="F92" s="111"/>
      <c r="G92" s="111"/>
      <c r="H92" s="111"/>
      <c r="I92" s="104"/>
      <c r="J92" s="123"/>
      <c r="K92" s="77">
        <v>0</v>
      </c>
      <c r="L92" s="77"/>
      <c r="M92" s="105"/>
      <c r="N92" s="44"/>
      <c r="O92" s="76"/>
    </row>
    <row r="93" spans="1:15" ht="18.75" hidden="1" customHeight="1" thickTop="1" thickBot="1">
      <c r="A93" s="423"/>
      <c r="B93" s="75"/>
      <c r="C93" s="219"/>
      <c r="D93" s="83"/>
      <c r="E93" s="111"/>
      <c r="F93" s="111"/>
      <c r="G93" s="111"/>
      <c r="H93" s="111"/>
      <c r="I93" s="104"/>
      <c r="J93" s="123"/>
      <c r="K93" s="77">
        <v>0</v>
      </c>
      <c r="L93" s="77"/>
      <c r="M93" s="105"/>
      <c r="N93" s="44"/>
      <c r="O93" s="76"/>
    </row>
    <row r="94" spans="1:15" ht="18.75" customHeight="1" thickTop="1" thickBot="1">
      <c r="A94" s="423"/>
      <c r="B94" s="405"/>
      <c r="C94" s="36" t="s">
        <v>96</v>
      </c>
      <c r="D94" s="37">
        <v>7211101</v>
      </c>
      <c r="E94" s="408" t="s">
        <v>594</v>
      </c>
      <c r="F94" s="408"/>
      <c r="G94" s="408"/>
      <c r="H94" s="408"/>
      <c r="I94" s="39" t="s">
        <v>41</v>
      </c>
      <c r="J94" s="60" t="s">
        <v>385</v>
      </c>
      <c r="K94" s="101">
        <v>1.1319871295512278</v>
      </c>
      <c r="L94" s="70">
        <f t="shared" ref="L94:L111" si="0">K94*(1-$H$3/100)</f>
        <v>1.1319871295512278</v>
      </c>
      <c r="M94" s="66">
        <f t="shared" ref="M94:M111" si="1">K94*$H$2</f>
        <v>47.667978025402206</v>
      </c>
      <c r="N94" s="43">
        <f t="shared" ref="N94:N111" si="2">M94*(1-$H$3/100)</f>
        <v>47.667978025402206</v>
      </c>
      <c r="O94" s="44"/>
    </row>
    <row r="95" spans="1:15" ht="18.75" customHeight="1" thickTop="1" thickBot="1">
      <c r="A95" s="423"/>
      <c r="B95" s="405"/>
      <c r="C95" s="45" t="s">
        <v>97</v>
      </c>
      <c r="D95" s="46">
        <v>7211102</v>
      </c>
      <c r="E95" s="408" t="s">
        <v>594</v>
      </c>
      <c r="F95" s="408"/>
      <c r="G95" s="408"/>
      <c r="H95" s="408"/>
      <c r="I95" s="47" t="s">
        <v>41</v>
      </c>
      <c r="J95" s="84" t="s">
        <v>11</v>
      </c>
      <c r="K95" s="48">
        <v>5.8579508890770526</v>
      </c>
      <c r="L95" s="49">
        <f t="shared" si="0"/>
        <v>5.8579508890770526</v>
      </c>
      <c r="M95" s="50">
        <f t="shared" si="1"/>
        <v>246.67831193903467</v>
      </c>
      <c r="N95" s="51">
        <f t="shared" si="2"/>
        <v>246.67831193903467</v>
      </c>
      <c r="O95" s="44"/>
    </row>
    <row r="96" spans="1:15" ht="18.75" customHeight="1" thickTop="1" thickBot="1">
      <c r="A96" s="162"/>
      <c r="B96" s="405"/>
      <c r="C96" s="52" t="s">
        <v>98</v>
      </c>
      <c r="D96" s="53">
        <v>7211104</v>
      </c>
      <c r="E96" s="416" t="s">
        <v>594</v>
      </c>
      <c r="F96" s="416"/>
      <c r="G96" s="416"/>
      <c r="H96" s="416"/>
      <c r="I96" s="54" t="s">
        <v>41</v>
      </c>
      <c r="J96" s="85" t="s">
        <v>386</v>
      </c>
      <c r="K96" s="55">
        <v>4.8678746824724799</v>
      </c>
      <c r="L96" s="56">
        <f t="shared" si="0"/>
        <v>4.8678746824724799</v>
      </c>
      <c r="M96" s="57">
        <f t="shared" si="1"/>
        <v>204.98620287891612</v>
      </c>
      <c r="N96" s="58">
        <f t="shared" si="2"/>
        <v>204.98620287891612</v>
      </c>
      <c r="O96" s="44"/>
    </row>
    <row r="97" spans="1:15" ht="18.75" customHeight="1" thickTop="1" thickBot="1">
      <c r="A97" s="162"/>
      <c r="B97" s="405"/>
      <c r="C97" s="36" t="s">
        <v>99</v>
      </c>
      <c r="D97" s="59">
        <v>7211201</v>
      </c>
      <c r="E97" s="408" t="s">
        <v>595</v>
      </c>
      <c r="F97" s="408"/>
      <c r="G97" s="408"/>
      <c r="H97" s="408"/>
      <c r="I97" s="39" t="s">
        <v>41</v>
      </c>
      <c r="J97" s="60" t="s">
        <v>385</v>
      </c>
      <c r="K97" s="61">
        <v>1.7491346316680778</v>
      </c>
      <c r="L97" s="62">
        <f t="shared" si="0"/>
        <v>1.7491346316680778</v>
      </c>
      <c r="M97" s="63">
        <f t="shared" si="1"/>
        <v>73.65605933954275</v>
      </c>
      <c r="N97" s="43">
        <f t="shared" si="2"/>
        <v>73.65605933954275</v>
      </c>
      <c r="O97" s="44"/>
    </row>
    <row r="98" spans="1:15" ht="18.75" customHeight="1" thickTop="1" thickBot="1">
      <c r="A98" s="162"/>
      <c r="B98" s="405"/>
      <c r="C98" s="45" t="s">
        <v>100</v>
      </c>
      <c r="D98" s="46">
        <v>7211202</v>
      </c>
      <c r="E98" s="408" t="s">
        <v>595</v>
      </c>
      <c r="F98" s="408"/>
      <c r="G98" s="408"/>
      <c r="H98" s="408"/>
      <c r="I98" s="47" t="s">
        <v>41</v>
      </c>
      <c r="J98" s="84" t="s">
        <v>11</v>
      </c>
      <c r="K98" s="48">
        <v>6.9305334462320065</v>
      </c>
      <c r="L98" s="49">
        <f t="shared" si="0"/>
        <v>6.9305334462320065</v>
      </c>
      <c r="M98" s="50">
        <f t="shared" si="1"/>
        <v>291.84476342082979</v>
      </c>
      <c r="N98" s="44">
        <f t="shared" si="2"/>
        <v>291.84476342082979</v>
      </c>
      <c r="O98" s="44"/>
    </row>
    <row r="99" spans="1:15" ht="18.75" customHeight="1" thickTop="1" thickBot="1">
      <c r="A99" s="162"/>
      <c r="B99" s="405"/>
      <c r="C99" s="52" t="s">
        <v>101</v>
      </c>
      <c r="D99" s="53">
        <v>7211204</v>
      </c>
      <c r="E99" s="416" t="s">
        <v>595</v>
      </c>
      <c r="F99" s="416"/>
      <c r="G99" s="416"/>
      <c r="H99" s="416"/>
      <c r="I99" s="54" t="s">
        <v>41</v>
      </c>
      <c r="J99" s="85" t="s">
        <v>386</v>
      </c>
      <c r="K99" s="55">
        <v>5.4041659610499577</v>
      </c>
      <c r="L99" s="56">
        <f t="shared" si="0"/>
        <v>5.4041659610499577</v>
      </c>
      <c r="M99" s="57">
        <f t="shared" si="1"/>
        <v>227.56942861981372</v>
      </c>
      <c r="N99" s="58">
        <f t="shared" si="2"/>
        <v>227.56942861981372</v>
      </c>
      <c r="O99" s="44"/>
    </row>
    <row r="100" spans="1:15" ht="18.75" customHeight="1" thickTop="1" thickBot="1">
      <c r="A100" s="162"/>
      <c r="B100" s="405"/>
      <c r="C100" s="64" t="s">
        <v>102</v>
      </c>
      <c r="D100" s="59">
        <v>7211301</v>
      </c>
      <c r="E100" s="408" t="s">
        <v>596</v>
      </c>
      <c r="F100" s="408"/>
      <c r="G100" s="408"/>
      <c r="H100" s="408"/>
      <c r="I100" s="65" t="s">
        <v>41</v>
      </c>
      <c r="J100" s="60" t="s">
        <v>385</v>
      </c>
      <c r="K100" s="61">
        <v>2.4211488569009312</v>
      </c>
      <c r="L100" s="62">
        <f t="shared" si="0"/>
        <v>2.4211488569009312</v>
      </c>
      <c r="M100" s="66">
        <f t="shared" si="1"/>
        <v>101.95457836409821</v>
      </c>
      <c r="N100" s="67">
        <f t="shared" si="2"/>
        <v>101.95457836409821</v>
      </c>
      <c r="O100" s="44"/>
    </row>
    <row r="101" spans="1:15" ht="18.75" customHeight="1" thickTop="1" thickBot="1">
      <c r="A101" s="162"/>
      <c r="B101" s="405"/>
      <c r="C101" s="45" t="s">
        <v>103</v>
      </c>
      <c r="D101" s="46">
        <v>7211302</v>
      </c>
      <c r="E101" s="408" t="s">
        <v>596</v>
      </c>
      <c r="F101" s="408"/>
      <c r="G101" s="408"/>
      <c r="H101" s="408"/>
      <c r="I101" s="68" t="s">
        <v>41</v>
      </c>
      <c r="J101" s="84" t="s">
        <v>11</v>
      </c>
      <c r="K101" s="48">
        <v>9.0756985605419125</v>
      </c>
      <c r="L101" s="49">
        <f t="shared" si="0"/>
        <v>9.0756985605419125</v>
      </c>
      <c r="M101" s="50">
        <f t="shared" si="1"/>
        <v>382.17766638441992</v>
      </c>
      <c r="N101" s="51">
        <f t="shared" si="2"/>
        <v>382.17766638441992</v>
      </c>
      <c r="O101" s="44"/>
    </row>
    <row r="102" spans="1:15" ht="18.75" customHeight="1" thickTop="1" thickBot="1">
      <c r="A102" s="162"/>
      <c r="B102" s="405"/>
      <c r="C102" s="52" t="s">
        <v>104</v>
      </c>
      <c r="D102" s="53">
        <v>7211304</v>
      </c>
      <c r="E102" s="416" t="s">
        <v>596</v>
      </c>
      <c r="F102" s="416"/>
      <c r="G102" s="416"/>
      <c r="H102" s="416"/>
      <c r="I102" s="54" t="s">
        <v>41</v>
      </c>
      <c r="J102" s="85" t="s">
        <v>386</v>
      </c>
      <c r="K102" s="55">
        <v>6.4354953429297206</v>
      </c>
      <c r="L102" s="56">
        <f t="shared" si="0"/>
        <v>6.4354953429297206</v>
      </c>
      <c r="M102" s="57">
        <f t="shared" si="1"/>
        <v>270.99870889077056</v>
      </c>
      <c r="N102" s="69">
        <f t="shared" si="2"/>
        <v>270.99870889077056</v>
      </c>
      <c r="O102" s="44"/>
    </row>
    <row r="103" spans="1:15" ht="18.75" customHeight="1" thickTop="1" thickBot="1">
      <c r="A103" s="162"/>
      <c r="B103" s="405"/>
      <c r="C103" s="64" t="s">
        <v>105</v>
      </c>
      <c r="D103" s="59">
        <v>7211401</v>
      </c>
      <c r="E103" s="408" t="s">
        <v>597</v>
      </c>
      <c r="F103" s="408"/>
      <c r="G103" s="408"/>
      <c r="H103" s="408"/>
      <c r="I103" s="65" t="s">
        <v>41</v>
      </c>
      <c r="J103" s="60" t="s">
        <v>385</v>
      </c>
      <c r="K103" s="61">
        <v>2.7103336155800171</v>
      </c>
      <c r="L103" s="62">
        <f t="shared" si="0"/>
        <v>2.7103336155800171</v>
      </c>
      <c r="M103" s="63">
        <f t="shared" si="1"/>
        <v>114.13214855207451</v>
      </c>
      <c r="N103" s="67">
        <f t="shared" si="2"/>
        <v>114.13214855207451</v>
      </c>
      <c r="O103" s="44"/>
    </row>
    <row r="104" spans="1:15" ht="18.75" customHeight="1" thickTop="1" thickBot="1">
      <c r="A104" s="162"/>
      <c r="B104" s="405"/>
      <c r="C104" s="45" t="s">
        <v>106</v>
      </c>
      <c r="D104" s="46">
        <v>7211402</v>
      </c>
      <c r="E104" s="408" t="s">
        <v>597</v>
      </c>
      <c r="F104" s="408"/>
      <c r="G104" s="408"/>
      <c r="H104" s="408"/>
      <c r="I104" s="68" t="s">
        <v>41</v>
      </c>
      <c r="J104" s="84" t="s">
        <v>11</v>
      </c>
      <c r="K104" s="48">
        <v>10.272040643522438</v>
      </c>
      <c r="L104" s="49">
        <f t="shared" si="0"/>
        <v>10.272040643522438</v>
      </c>
      <c r="M104" s="50">
        <f t="shared" si="1"/>
        <v>432.55563149872984</v>
      </c>
      <c r="N104" s="44">
        <f t="shared" si="2"/>
        <v>432.55563149872984</v>
      </c>
      <c r="O104" s="44"/>
    </row>
    <row r="105" spans="1:15" ht="18.75" customHeight="1" thickTop="1" thickBot="1">
      <c r="A105" s="162"/>
      <c r="B105" s="405"/>
      <c r="C105" s="52" t="s">
        <v>107</v>
      </c>
      <c r="D105" s="53">
        <v>7211404</v>
      </c>
      <c r="E105" s="416" t="s">
        <v>597</v>
      </c>
      <c r="F105" s="416"/>
      <c r="G105" s="416"/>
      <c r="H105" s="416"/>
      <c r="I105" s="54" t="s">
        <v>41</v>
      </c>
      <c r="J105" s="85" t="s">
        <v>386</v>
      </c>
      <c r="K105" s="55">
        <v>7.2605588484335311</v>
      </c>
      <c r="L105" s="56">
        <f t="shared" si="0"/>
        <v>7.2605588484335311</v>
      </c>
      <c r="M105" s="57">
        <f t="shared" si="1"/>
        <v>305.74213310753601</v>
      </c>
      <c r="N105" s="58">
        <f t="shared" si="2"/>
        <v>305.74213310753601</v>
      </c>
      <c r="O105" s="44"/>
    </row>
    <row r="106" spans="1:15" ht="18.75" customHeight="1" thickTop="1" thickBot="1">
      <c r="A106" s="162"/>
      <c r="B106" s="405"/>
      <c r="C106" s="64" t="s">
        <v>108</v>
      </c>
      <c r="D106" s="59">
        <v>7211501</v>
      </c>
      <c r="E106" s="408" t="s">
        <v>598</v>
      </c>
      <c r="F106" s="408"/>
      <c r="G106" s="408"/>
      <c r="H106" s="408"/>
      <c r="I106" s="65" t="s">
        <v>41</v>
      </c>
      <c r="J106" s="60" t="s">
        <v>385</v>
      </c>
      <c r="K106" s="61">
        <v>2.9029859441151564</v>
      </c>
      <c r="L106" s="62">
        <f t="shared" si="0"/>
        <v>2.9029859441151564</v>
      </c>
      <c r="M106" s="66">
        <f t="shared" si="1"/>
        <v>122.24473810668924</v>
      </c>
      <c r="N106" s="67">
        <f t="shared" si="2"/>
        <v>122.24473810668924</v>
      </c>
      <c r="O106" s="44"/>
    </row>
    <row r="107" spans="1:15" ht="18.75" customHeight="1" thickTop="1" thickBot="1">
      <c r="A107" s="162"/>
      <c r="B107" s="405"/>
      <c r="C107" s="45" t="s">
        <v>109</v>
      </c>
      <c r="D107" s="46">
        <v>7211502</v>
      </c>
      <c r="E107" s="408" t="s">
        <v>598</v>
      </c>
      <c r="F107" s="408"/>
      <c r="G107" s="408"/>
      <c r="H107" s="408"/>
      <c r="I107" s="68" t="s">
        <v>41</v>
      </c>
      <c r="J107" s="84" t="s">
        <v>11</v>
      </c>
      <c r="K107" s="48">
        <v>11.550889077053343</v>
      </c>
      <c r="L107" s="49">
        <f t="shared" si="0"/>
        <v>11.550889077053343</v>
      </c>
      <c r="M107" s="50">
        <f t="shared" si="1"/>
        <v>486.40793903471626</v>
      </c>
      <c r="N107" s="51">
        <f t="shared" si="2"/>
        <v>486.40793903471626</v>
      </c>
      <c r="O107" s="44"/>
    </row>
    <row r="108" spans="1:15" ht="18.75" customHeight="1" thickTop="1" thickBot="1">
      <c r="A108" s="162"/>
      <c r="B108" s="405"/>
      <c r="C108" s="52" t="s">
        <v>110</v>
      </c>
      <c r="D108" s="53">
        <v>7211504</v>
      </c>
      <c r="E108" s="416" t="s">
        <v>598</v>
      </c>
      <c r="F108" s="416"/>
      <c r="G108" s="416"/>
      <c r="H108" s="416"/>
      <c r="I108" s="54" t="s">
        <v>41</v>
      </c>
      <c r="J108" s="85" t="s">
        <v>386</v>
      </c>
      <c r="K108" s="55">
        <v>7.5905842506350538</v>
      </c>
      <c r="L108" s="56">
        <f t="shared" si="0"/>
        <v>7.5905842506350538</v>
      </c>
      <c r="M108" s="57">
        <f t="shared" si="1"/>
        <v>319.63950279424211</v>
      </c>
      <c r="N108" s="69">
        <f t="shared" si="2"/>
        <v>319.63950279424211</v>
      </c>
      <c r="O108" s="44"/>
    </row>
    <row r="109" spans="1:15" ht="18.75" customHeight="1" thickTop="1" thickBot="1">
      <c r="A109" s="162"/>
      <c r="B109" s="405"/>
      <c r="C109" s="64" t="s">
        <v>111</v>
      </c>
      <c r="D109" s="59">
        <v>7211601</v>
      </c>
      <c r="E109" s="408" t="s">
        <v>599</v>
      </c>
      <c r="F109" s="408"/>
      <c r="G109" s="408"/>
      <c r="H109" s="408"/>
      <c r="I109" s="65" t="s">
        <v>41</v>
      </c>
      <c r="J109" s="60" t="s">
        <v>385</v>
      </c>
      <c r="K109" s="70">
        <v>3.4652667231160033</v>
      </c>
      <c r="L109" s="70">
        <f t="shared" si="0"/>
        <v>3.4652667231160033</v>
      </c>
      <c r="M109" s="63">
        <f t="shared" si="1"/>
        <v>145.9223817104149</v>
      </c>
      <c r="N109" s="67">
        <f t="shared" si="2"/>
        <v>145.9223817104149</v>
      </c>
      <c r="O109" s="44"/>
    </row>
    <row r="110" spans="1:15" ht="18.75" customHeight="1" thickTop="1" thickBot="1">
      <c r="A110" s="162"/>
      <c r="B110" s="405"/>
      <c r="C110" s="45" t="s">
        <v>112</v>
      </c>
      <c r="D110" s="46">
        <v>7211602</v>
      </c>
      <c r="E110" s="408" t="s">
        <v>599</v>
      </c>
      <c r="F110" s="408"/>
      <c r="G110" s="408"/>
      <c r="H110" s="408"/>
      <c r="I110" s="68" t="s">
        <v>41</v>
      </c>
      <c r="J110" s="84" t="s">
        <v>11</v>
      </c>
      <c r="K110" s="49">
        <v>14.026079593564777</v>
      </c>
      <c r="L110" s="49">
        <f t="shared" si="0"/>
        <v>14.026079593564777</v>
      </c>
      <c r="M110" s="50">
        <f t="shared" si="1"/>
        <v>590.63821168501272</v>
      </c>
      <c r="N110" s="44">
        <f t="shared" si="2"/>
        <v>590.63821168501272</v>
      </c>
      <c r="O110" s="44"/>
    </row>
    <row r="111" spans="1:15" ht="18.75" customHeight="1" thickTop="1" thickBot="1">
      <c r="A111" s="162"/>
      <c r="B111" s="406"/>
      <c r="C111" s="71" t="s">
        <v>113</v>
      </c>
      <c r="D111" s="72">
        <v>7211604</v>
      </c>
      <c r="E111" s="431" t="s">
        <v>599</v>
      </c>
      <c r="F111" s="431"/>
      <c r="G111" s="431"/>
      <c r="H111" s="431"/>
      <c r="I111" s="73" t="s">
        <v>41</v>
      </c>
      <c r="J111" s="85" t="s">
        <v>386</v>
      </c>
      <c r="K111" s="74">
        <v>8.6631668077900077</v>
      </c>
      <c r="L111" s="74">
        <f t="shared" si="0"/>
        <v>8.6631668077900077</v>
      </c>
      <c r="M111" s="320">
        <f t="shared" si="1"/>
        <v>364.8059542760372</v>
      </c>
      <c r="N111" s="319">
        <f t="shared" si="2"/>
        <v>364.8059542760372</v>
      </c>
      <c r="O111" s="44"/>
    </row>
    <row r="112" spans="1:15" ht="18.75" hidden="1" customHeight="1" thickTop="1" thickBot="1">
      <c r="A112" s="162"/>
      <c r="B112" s="181"/>
      <c r="C112" s="219"/>
      <c r="D112" s="83"/>
      <c r="E112" s="111"/>
      <c r="F112" s="111"/>
      <c r="G112" s="111"/>
      <c r="H112" s="111"/>
      <c r="I112" s="104"/>
      <c r="J112" s="85"/>
      <c r="K112" s="77">
        <v>0</v>
      </c>
      <c r="L112" s="77"/>
      <c r="M112" s="105"/>
      <c r="N112" s="44"/>
      <c r="O112" s="44"/>
    </row>
    <row r="113" spans="1:15" ht="18.75" hidden="1" customHeight="1" thickTop="1" thickBot="1">
      <c r="A113" s="162"/>
      <c r="B113" s="181"/>
      <c r="C113" s="219"/>
      <c r="D113" s="83"/>
      <c r="E113" s="111"/>
      <c r="F113" s="111"/>
      <c r="G113" s="111"/>
      <c r="H113" s="111"/>
      <c r="I113" s="104"/>
      <c r="J113" s="85"/>
      <c r="K113" s="77">
        <v>0</v>
      </c>
      <c r="L113" s="77"/>
      <c r="M113" s="105"/>
      <c r="N113" s="44"/>
      <c r="O113" s="44"/>
    </row>
    <row r="114" spans="1:15" ht="18.75" hidden="1" customHeight="1" thickTop="1" thickBot="1">
      <c r="A114" s="162"/>
      <c r="B114" s="181"/>
      <c r="C114" s="219"/>
      <c r="D114" s="83"/>
      <c r="E114" s="111"/>
      <c r="F114" s="111"/>
      <c r="G114" s="111"/>
      <c r="H114" s="111"/>
      <c r="I114" s="104"/>
      <c r="J114" s="85"/>
      <c r="K114" s="77">
        <v>0</v>
      </c>
      <c r="L114" s="77"/>
      <c r="M114" s="105"/>
      <c r="N114" s="44"/>
      <c r="O114" s="44"/>
    </row>
    <row r="115" spans="1:15" ht="18.75" hidden="1" customHeight="1" thickTop="1" thickBot="1">
      <c r="A115" s="162"/>
      <c r="B115" s="181"/>
      <c r="C115" s="219"/>
      <c r="D115" s="83"/>
      <c r="E115" s="111"/>
      <c r="F115" s="111"/>
      <c r="G115" s="111"/>
      <c r="H115" s="111"/>
      <c r="I115" s="104"/>
      <c r="J115" s="85"/>
      <c r="K115" s="77">
        <v>0</v>
      </c>
      <c r="L115" s="77"/>
      <c r="M115" s="105"/>
      <c r="N115" s="44"/>
      <c r="O115" s="44"/>
    </row>
    <row r="116" spans="1:15" ht="18.75" hidden="1" customHeight="1" thickTop="1" thickBot="1">
      <c r="A116" s="162"/>
      <c r="B116" s="181"/>
      <c r="C116" s="219"/>
      <c r="D116" s="83"/>
      <c r="E116" s="111"/>
      <c r="F116" s="111"/>
      <c r="G116" s="111"/>
      <c r="H116" s="111"/>
      <c r="I116" s="104"/>
      <c r="J116" s="85"/>
      <c r="K116" s="77">
        <v>0</v>
      </c>
      <c r="L116" s="77"/>
      <c r="M116" s="105"/>
      <c r="N116" s="44"/>
      <c r="O116" s="44"/>
    </row>
    <row r="117" spans="1:15" ht="18.75" hidden="1" customHeight="1" thickTop="1" thickBot="1">
      <c r="A117" s="162"/>
      <c r="B117" s="181"/>
      <c r="C117" s="219"/>
      <c r="D117" s="83"/>
      <c r="E117" s="111"/>
      <c r="F117" s="111"/>
      <c r="G117" s="111"/>
      <c r="H117" s="111"/>
      <c r="I117" s="104"/>
      <c r="J117" s="85"/>
      <c r="K117" s="77">
        <v>0</v>
      </c>
      <c r="L117" s="77"/>
      <c r="M117" s="105"/>
      <c r="N117" s="44"/>
      <c r="O117" s="44"/>
    </row>
    <row r="118" spans="1:15" ht="18.75" hidden="1" customHeight="1" thickTop="1" thickBot="1">
      <c r="A118" s="162"/>
      <c r="B118" s="181"/>
      <c r="C118" s="219"/>
      <c r="D118" s="83"/>
      <c r="E118" s="111"/>
      <c r="F118" s="111"/>
      <c r="G118" s="111"/>
      <c r="H118" s="111"/>
      <c r="I118" s="104"/>
      <c r="J118" s="85"/>
      <c r="K118" s="77">
        <v>0</v>
      </c>
      <c r="L118" s="77"/>
      <c r="M118" s="105"/>
      <c r="N118" s="44"/>
      <c r="O118" s="44"/>
    </row>
    <row r="119" spans="1:15" ht="18.75" hidden="1" customHeight="1" thickTop="1" thickBot="1">
      <c r="A119" s="162"/>
      <c r="B119" s="181"/>
      <c r="C119" s="219"/>
      <c r="D119" s="83"/>
      <c r="E119" s="111"/>
      <c r="F119" s="111"/>
      <c r="G119" s="111"/>
      <c r="H119" s="111"/>
      <c r="I119" s="104"/>
      <c r="J119" s="85"/>
      <c r="K119" s="77">
        <v>0</v>
      </c>
      <c r="L119" s="77"/>
      <c r="M119" s="105"/>
      <c r="N119" s="44"/>
      <c r="O119" s="44"/>
    </row>
    <row r="120" spans="1:15" ht="18.75" hidden="1" customHeight="1" thickTop="1" thickBot="1">
      <c r="A120" s="162"/>
      <c r="B120" s="181"/>
      <c r="C120" s="219"/>
      <c r="D120" s="83"/>
      <c r="E120" s="111"/>
      <c r="F120" s="111"/>
      <c r="G120" s="111"/>
      <c r="H120" s="111"/>
      <c r="I120" s="104"/>
      <c r="J120" s="85"/>
      <c r="K120" s="77">
        <v>0</v>
      </c>
      <c r="L120" s="77"/>
      <c r="M120" s="105"/>
      <c r="N120" s="44"/>
      <c r="O120" s="44"/>
    </row>
    <row r="121" spans="1:15" ht="18.75" hidden="1" customHeight="1" thickTop="1" thickBot="1">
      <c r="A121" s="162"/>
      <c r="B121" s="181"/>
      <c r="C121" s="219"/>
      <c r="D121" s="83"/>
      <c r="E121" s="111"/>
      <c r="F121" s="111"/>
      <c r="G121" s="111"/>
      <c r="H121" s="111"/>
      <c r="I121" s="104"/>
      <c r="J121" s="85"/>
      <c r="K121" s="77">
        <v>0</v>
      </c>
      <c r="L121" s="77"/>
      <c r="M121" s="105"/>
      <c r="N121" s="44"/>
      <c r="O121" s="44"/>
    </row>
    <row r="122" spans="1:15" ht="18.75" customHeight="1" thickTop="1" thickBot="1">
      <c r="A122" s="162"/>
      <c r="B122" s="407"/>
      <c r="C122" s="36" t="s">
        <v>114</v>
      </c>
      <c r="D122" s="37">
        <v>7212101</v>
      </c>
      <c r="E122" s="408" t="s">
        <v>600</v>
      </c>
      <c r="F122" s="408"/>
      <c r="G122" s="408"/>
      <c r="H122" s="408"/>
      <c r="I122" s="39" t="s">
        <v>41</v>
      </c>
      <c r="J122" s="60" t="s">
        <v>385</v>
      </c>
      <c r="K122" s="40">
        <v>1.1641646062658761</v>
      </c>
      <c r="L122" s="41">
        <f t="shared" ref="L122:L139" si="3">K122*(1-$H$3/100)</f>
        <v>1.1641646062658761</v>
      </c>
      <c r="M122" s="66">
        <f t="shared" ref="M122:M139" si="4">K122*$H$2</f>
        <v>49.022971569856047</v>
      </c>
      <c r="N122" s="43">
        <f t="shared" ref="N122:N139" si="5">M122*(1-$H$3/100)</f>
        <v>49.022971569856047</v>
      </c>
      <c r="O122" s="44"/>
    </row>
    <row r="123" spans="1:15" ht="18.75" customHeight="1" thickTop="1" thickBot="1">
      <c r="A123" s="162"/>
      <c r="B123" s="405"/>
      <c r="C123" s="36" t="s">
        <v>115</v>
      </c>
      <c r="D123" s="46">
        <v>7212102</v>
      </c>
      <c r="E123" s="408" t="s">
        <v>600</v>
      </c>
      <c r="F123" s="408"/>
      <c r="G123" s="408"/>
      <c r="H123" s="408"/>
      <c r="I123" s="47" t="s">
        <v>41</v>
      </c>
      <c r="J123" s="84" t="s">
        <v>11</v>
      </c>
      <c r="K123" s="48">
        <v>5.9404572396274338</v>
      </c>
      <c r="L123" s="49">
        <f t="shared" si="3"/>
        <v>5.9404572396274338</v>
      </c>
      <c r="M123" s="50">
        <f t="shared" si="4"/>
        <v>250.15265436071124</v>
      </c>
      <c r="N123" s="51">
        <f t="shared" si="5"/>
        <v>250.15265436071124</v>
      </c>
      <c r="O123" s="44"/>
    </row>
    <row r="124" spans="1:15" ht="18.75" customHeight="1" thickTop="1" thickBot="1">
      <c r="A124" s="162"/>
      <c r="B124" s="405"/>
      <c r="C124" s="52" t="s">
        <v>116</v>
      </c>
      <c r="D124" s="53">
        <v>7212104</v>
      </c>
      <c r="E124" s="416" t="s">
        <v>600</v>
      </c>
      <c r="F124" s="416"/>
      <c r="G124" s="416"/>
      <c r="H124" s="416"/>
      <c r="I124" s="54" t="s">
        <v>41</v>
      </c>
      <c r="J124" s="85" t="s">
        <v>386</v>
      </c>
      <c r="K124" s="55">
        <v>4.991634208298052</v>
      </c>
      <c r="L124" s="56">
        <f t="shared" si="3"/>
        <v>4.991634208298052</v>
      </c>
      <c r="M124" s="57">
        <f t="shared" si="4"/>
        <v>210.19771651143097</v>
      </c>
      <c r="N124" s="58">
        <f t="shared" si="5"/>
        <v>210.19771651143097</v>
      </c>
      <c r="O124" s="44"/>
    </row>
    <row r="125" spans="1:15" ht="18.75" customHeight="1" thickTop="1" thickBot="1">
      <c r="A125" s="162"/>
      <c r="B125" s="405"/>
      <c r="C125" s="36" t="s">
        <v>117</v>
      </c>
      <c r="D125" s="37">
        <v>7212201</v>
      </c>
      <c r="E125" s="408" t="s">
        <v>601</v>
      </c>
      <c r="F125" s="408"/>
      <c r="G125" s="408"/>
      <c r="H125" s="408"/>
      <c r="I125" s="39" t="s">
        <v>41</v>
      </c>
      <c r="J125" s="60" t="s">
        <v>385</v>
      </c>
      <c r="K125" s="61">
        <v>1.8481422523285349</v>
      </c>
      <c r="L125" s="62">
        <f t="shared" si="3"/>
        <v>1.8481422523285349</v>
      </c>
      <c r="M125" s="66">
        <f t="shared" si="4"/>
        <v>77.825270245554606</v>
      </c>
      <c r="N125" s="43">
        <f t="shared" si="5"/>
        <v>77.825270245554606</v>
      </c>
      <c r="O125" s="44"/>
    </row>
    <row r="126" spans="1:15" ht="18.75" customHeight="1" thickTop="1" thickBot="1">
      <c r="A126" s="422" t="s">
        <v>1</v>
      </c>
      <c r="B126" s="405"/>
      <c r="C126" s="36" t="s">
        <v>118</v>
      </c>
      <c r="D126" s="46">
        <v>7212202</v>
      </c>
      <c r="E126" s="408" t="s">
        <v>601</v>
      </c>
      <c r="F126" s="408"/>
      <c r="G126" s="408"/>
      <c r="H126" s="408"/>
      <c r="I126" s="47" t="s">
        <v>41</v>
      </c>
      <c r="J126" s="84" t="s">
        <v>11</v>
      </c>
      <c r="K126" s="48">
        <v>7.0955461473327679</v>
      </c>
      <c r="L126" s="49">
        <f t="shared" si="3"/>
        <v>7.0955461473327679</v>
      </c>
      <c r="M126" s="50">
        <f t="shared" si="4"/>
        <v>298.79344826418287</v>
      </c>
      <c r="N126" s="51">
        <f t="shared" si="5"/>
        <v>298.79344826418287</v>
      </c>
      <c r="O126" s="44"/>
    </row>
    <row r="127" spans="1:15" ht="18.75" customHeight="1" thickTop="1" thickBot="1">
      <c r="A127" s="423"/>
      <c r="B127" s="405"/>
      <c r="C127" s="52" t="s">
        <v>119</v>
      </c>
      <c r="D127" s="53">
        <v>7212204</v>
      </c>
      <c r="E127" s="416" t="s">
        <v>601</v>
      </c>
      <c r="F127" s="416"/>
      <c r="G127" s="416"/>
      <c r="H127" s="416"/>
      <c r="I127" s="54" t="s">
        <v>41</v>
      </c>
      <c r="J127" s="85" t="s">
        <v>386</v>
      </c>
      <c r="K127" s="55">
        <v>5.527925486875529</v>
      </c>
      <c r="L127" s="56">
        <f t="shared" si="3"/>
        <v>5.527925486875529</v>
      </c>
      <c r="M127" s="57">
        <f t="shared" si="4"/>
        <v>232.78094225232851</v>
      </c>
      <c r="N127" s="58">
        <f t="shared" si="5"/>
        <v>232.78094225232851</v>
      </c>
      <c r="O127" s="44"/>
    </row>
    <row r="128" spans="1:15" ht="18.75" customHeight="1" thickTop="1" thickBot="1">
      <c r="A128" s="423"/>
      <c r="B128" s="405"/>
      <c r="C128" s="36" t="s">
        <v>120</v>
      </c>
      <c r="D128" s="37">
        <v>7212301</v>
      </c>
      <c r="E128" s="408" t="s">
        <v>602</v>
      </c>
      <c r="F128" s="408"/>
      <c r="G128" s="408"/>
      <c r="H128" s="408"/>
      <c r="I128" s="39" t="s">
        <v>41</v>
      </c>
      <c r="J128" s="60" t="s">
        <v>385</v>
      </c>
      <c r="K128" s="61">
        <v>2.5741981371718876</v>
      </c>
      <c r="L128" s="62">
        <f t="shared" si="3"/>
        <v>2.5741981371718876</v>
      </c>
      <c r="M128" s="63">
        <f t="shared" si="4"/>
        <v>108.39948355630818</v>
      </c>
      <c r="N128" s="43">
        <f t="shared" si="5"/>
        <v>108.39948355630818</v>
      </c>
      <c r="O128" s="44"/>
    </row>
    <row r="129" spans="1:15" ht="18.75" customHeight="1" thickTop="1" thickBot="1">
      <c r="A129" s="423"/>
      <c r="B129" s="405"/>
      <c r="C129" s="36" t="s">
        <v>121</v>
      </c>
      <c r="D129" s="46">
        <v>7212302</v>
      </c>
      <c r="E129" s="408" t="s">
        <v>602</v>
      </c>
      <c r="F129" s="408"/>
      <c r="G129" s="408"/>
      <c r="H129" s="408"/>
      <c r="I129" s="47" t="s">
        <v>41</v>
      </c>
      <c r="J129" s="84" t="s">
        <v>11</v>
      </c>
      <c r="K129" s="48">
        <v>9.3562201524132078</v>
      </c>
      <c r="L129" s="49">
        <f t="shared" si="3"/>
        <v>9.3562201524132078</v>
      </c>
      <c r="M129" s="50">
        <f t="shared" si="4"/>
        <v>393.99043061812017</v>
      </c>
      <c r="N129" s="51">
        <f t="shared" si="5"/>
        <v>393.99043061812017</v>
      </c>
      <c r="O129" s="44"/>
    </row>
    <row r="130" spans="1:15" ht="18.75" customHeight="1" thickTop="1" thickBot="1">
      <c r="A130" s="423"/>
      <c r="B130" s="405"/>
      <c r="C130" s="52" t="s">
        <v>122</v>
      </c>
      <c r="D130" s="53">
        <v>7212304</v>
      </c>
      <c r="E130" s="416" t="s">
        <v>602</v>
      </c>
      <c r="F130" s="416"/>
      <c r="G130" s="416"/>
      <c r="H130" s="416"/>
      <c r="I130" s="54" t="s">
        <v>41</v>
      </c>
      <c r="J130" s="85" t="s">
        <v>386</v>
      </c>
      <c r="K130" s="55">
        <v>6.534502963590179</v>
      </c>
      <c r="L130" s="56">
        <f t="shared" si="3"/>
        <v>6.534502963590179</v>
      </c>
      <c r="M130" s="57">
        <f t="shared" si="4"/>
        <v>275.16791979678243</v>
      </c>
      <c r="N130" s="58">
        <f t="shared" si="5"/>
        <v>275.16791979678243</v>
      </c>
      <c r="O130" s="44"/>
    </row>
    <row r="131" spans="1:15" ht="18.75" customHeight="1" thickTop="1" thickBot="1">
      <c r="A131" s="423"/>
      <c r="B131" s="405"/>
      <c r="C131" s="36" t="s">
        <v>123</v>
      </c>
      <c r="D131" s="37">
        <v>7212401</v>
      </c>
      <c r="E131" s="408" t="s">
        <v>603</v>
      </c>
      <c r="F131" s="408"/>
      <c r="G131" s="408"/>
      <c r="H131" s="408"/>
      <c r="I131" s="39" t="s">
        <v>41</v>
      </c>
      <c r="J131" s="60" t="s">
        <v>385</v>
      </c>
      <c r="K131" s="61">
        <v>2.8382184589331074</v>
      </c>
      <c r="L131" s="62">
        <f t="shared" si="3"/>
        <v>2.8382184589331074</v>
      </c>
      <c r="M131" s="66">
        <f t="shared" si="4"/>
        <v>119.51737930567315</v>
      </c>
      <c r="N131" s="43">
        <f t="shared" si="5"/>
        <v>119.51737930567315</v>
      </c>
      <c r="O131" s="44"/>
    </row>
    <row r="132" spans="1:15" ht="18.75" customHeight="1" thickTop="1" thickBot="1">
      <c r="A132" s="423"/>
      <c r="B132" s="405"/>
      <c r="C132" s="36" t="s">
        <v>124</v>
      </c>
      <c r="D132" s="46">
        <v>7212402</v>
      </c>
      <c r="E132" s="408" t="s">
        <v>603</v>
      </c>
      <c r="F132" s="408"/>
      <c r="G132" s="408"/>
      <c r="H132" s="408"/>
      <c r="I132" s="47" t="s">
        <v>41</v>
      </c>
      <c r="J132" s="84" t="s">
        <v>11</v>
      </c>
      <c r="K132" s="48">
        <v>10.486557154953429</v>
      </c>
      <c r="L132" s="49">
        <f t="shared" si="3"/>
        <v>10.486557154953429</v>
      </c>
      <c r="M132" s="50">
        <f t="shared" si="4"/>
        <v>441.58892179508888</v>
      </c>
      <c r="N132" s="51">
        <f t="shared" si="5"/>
        <v>441.58892179508888</v>
      </c>
      <c r="O132" s="44"/>
    </row>
    <row r="133" spans="1:15" ht="18.75" customHeight="1" thickTop="1" thickBot="1">
      <c r="A133" s="423"/>
      <c r="B133" s="405"/>
      <c r="C133" s="52" t="s">
        <v>125</v>
      </c>
      <c r="D133" s="53">
        <v>7212404</v>
      </c>
      <c r="E133" s="416" t="s">
        <v>603</v>
      </c>
      <c r="F133" s="416"/>
      <c r="G133" s="416"/>
      <c r="H133" s="416"/>
      <c r="I133" s="54" t="s">
        <v>41</v>
      </c>
      <c r="J133" s="85" t="s">
        <v>386</v>
      </c>
      <c r="K133" s="55">
        <v>7.3884436917866214</v>
      </c>
      <c r="L133" s="56">
        <f t="shared" si="3"/>
        <v>7.3884436917866214</v>
      </c>
      <c r="M133" s="57">
        <f t="shared" si="4"/>
        <v>311.1273638611346</v>
      </c>
      <c r="N133" s="58">
        <f t="shared" si="5"/>
        <v>311.1273638611346</v>
      </c>
      <c r="O133" s="44"/>
    </row>
    <row r="134" spans="1:15" ht="18.75" customHeight="1" thickTop="1" thickBot="1">
      <c r="A134" s="423"/>
      <c r="B134" s="405"/>
      <c r="C134" s="36" t="s">
        <v>126</v>
      </c>
      <c r="D134" s="37">
        <v>7212501</v>
      </c>
      <c r="E134" s="408" t="s">
        <v>604</v>
      </c>
      <c r="F134" s="408"/>
      <c r="G134" s="408"/>
      <c r="H134" s="408"/>
      <c r="I134" s="39" t="s">
        <v>41</v>
      </c>
      <c r="J134" s="60" t="s">
        <v>385</v>
      </c>
      <c r="K134" s="61">
        <v>3.0073564775613884</v>
      </c>
      <c r="L134" s="62">
        <f t="shared" si="3"/>
        <v>3.0073564775613884</v>
      </c>
      <c r="M134" s="63">
        <f t="shared" si="4"/>
        <v>126.63978127011006</v>
      </c>
      <c r="N134" s="43">
        <f t="shared" si="5"/>
        <v>126.63978127011006</v>
      </c>
      <c r="O134" s="44"/>
    </row>
    <row r="135" spans="1:15" ht="18.75" customHeight="1" thickTop="1" thickBot="1">
      <c r="A135" s="423"/>
      <c r="B135" s="405"/>
      <c r="C135" s="36" t="s">
        <v>127</v>
      </c>
      <c r="D135" s="46">
        <v>7212502</v>
      </c>
      <c r="E135" s="408" t="s">
        <v>604</v>
      </c>
      <c r="F135" s="408"/>
      <c r="G135" s="408"/>
      <c r="H135" s="408"/>
      <c r="I135" s="47" t="s">
        <v>41</v>
      </c>
      <c r="J135" s="84" t="s">
        <v>11</v>
      </c>
      <c r="K135" s="48">
        <v>11.715901778154105</v>
      </c>
      <c r="L135" s="49">
        <f t="shared" si="3"/>
        <v>11.715901778154105</v>
      </c>
      <c r="M135" s="50">
        <f t="shared" si="4"/>
        <v>493.35662387806934</v>
      </c>
      <c r="N135" s="51">
        <f t="shared" si="5"/>
        <v>493.35662387806934</v>
      </c>
      <c r="O135" s="44"/>
    </row>
    <row r="136" spans="1:15" ht="18.75" customHeight="1" thickTop="1" thickBot="1">
      <c r="A136" s="162"/>
      <c r="B136" s="405"/>
      <c r="C136" s="52" t="s">
        <v>128</v>
      </c>
      <c r="D136" s="53">
        <v>7212504</v>
      </c>
      <c r="E136" s="416" t="s">
        <v>604</v>
      </c>
      <c r="F136" s="416"/>
      <c r="G136" s="416"/>
      <c r="H136" s="416"/>
      <c r="I136" s="54" t="s">
        <v>41</v>
      </c>
      <c r="J136" s="85" t="s">
        <v>386</v>
      </c>
      <c r="K136" s="55">
        <v>7.6937171888230313</v>
      </c>
      <c r="L136" s="56">
        <f t="shared" si="3"/>
        <v>7.6937171888230313</v>
      </c>
      <c r="M136" s="57">
        <f t="shared" si="4"/>
        <v>323.98243082133786</v>
      </c>
      <c r="N136" s="58">
        <f t="shared" si="5"/>
        <v>323.98243082133786</v>
      </c>
      <c r="O136" s="44"/>
    </row>
    <row r="137" spans="1:15" ht="18.75" customHeight="1" thickTop="1" thickBot="1">
      <c r="A137" s="162"/>
      <c r="B137" s="405"/>
      <c r="C137" s="36" t="s">
        <v>129</v>
      </c>
      <c r="D137" s="37">
        <v>7212601</v>
      </c>
      <c r="E137" s="408" t="s">
        <v>605</v>
      </c>
      <c r="F137" s="408"/>
      <c r="G137" s="408"/>
      <c r="H137" s="408"/>
      <c r="I137" s="39" t="s">
        <v>41</v>
      </c>
      <c r="J137" s="60" t="s">
        <v>385</v>
      </c>
      <c r="K137" s="70">
        <v>3.5708748518204914</v>
      </c>
      <c r="L137" s="70">
        <f t="shared" si="3"/>
        <v>3.5708748518204914</v>
      </c>
      <c r="M137" s="66">
        <f t="shared" si="4"/>
        <v>150.36954001016088</v>
      </c>
      <c r="N137" s="43">
        <f t="shared" si="5"/>
        <v>150.36954001016088</v>
      </c>
      <c r="O137" s="44"/>
    </row>
    <row r="138" spans="1:15" ht="18.75" customHeight="1" thickTop="1" thickBot="1">
      <c r="A138" s="162"/>
      <c r="B138" s="405"/>
      <c r="C138" s="36" t="s">
        <v>130</v>
      </c>
      <c r="D138" s="46">
        <v>7212602</v>
      </c>
      <c r="E138" s="408" t="s">
        <v>605</v>
      </c>
      <c r="F138" s="408"/>
      <c r="G138" s="408"/>
      <c r="H138" s="408"/>
      <c r="I138" s="47" t="s">
        <v>41</v>
      </c>
      <c r="J138" s="84" t="s">
        <v>11</v>
      </c>
      <c r="K138" s="49">
        <v>14.116836579170194</v>
      </c>
      <c r="L138" s="49">
        <f t="shared" si="3"/>
        <v>14.116836579170194</v>
      </c>
      <c r="M138" s="50">
        <f t="shared" si="4"/>
        <v>594.45998834885688</v>
      </c>
      <c r="N138" s="51">
        <f t="shared" si="5"/>
        <v>594.45998834885688</v>
      </c>
      <c r="O138" s="44"/>
    </row>
    <row r="139" spans="1:15" ht="18.75" customHeight="1" thickTop="1" thickBot="1">
      <c r="A139" s="162"/>
      <c r="B139" s="406"/>
      <c r="C139" s="71" t="s">
        <v>131</v>
      </c>
      <c r="D139" s="72">
        <v>7212604</v>
      </c>
      <c r="E139" s="431" t="s">
        <v>605</v>
      </c>
      <c r="F139" s="431"/>
      <c r="G139" s="431"/>
      <c r="H139" s="431"/>
      <c r="I139" s="73" t="s">
        <v>41</v>
      </c>
      <c r="J139" s="85" t="s">
        <v>386</v>
      </c>
      <c r="K139" s="74">
        <v>8.7828010160880599</v>
      </c>
      <c r="L139" s="74">
        <f t="shared" si="3"/>
        <v>8.7828010160880599</v>
      </c>
      <c r="M139" s="320">
        <f t="shared" si="4"/>
        <v>369.8437507874682</v>
      </c>
      <c r="N139" s="319">
        <f t="shared" si="5"/>
        <v>369.8437507874682</v>
      </c>
      <c r="O139" s="44"/>
    </row>
    <row r="140" spans="1:15" ht="18.75" hidden="1" customHeight="1" thickTop="1" thickBot="1">
      <c r="A140" s="162"/>
      <c r="B140" s="181"/>
      <c r="C140" s="219"/>
      <c r="D140" s="83"/>
      <c r="E140" s="111"/>
      <c r="F140" s="111"/>
      <c r="G140" s="111"/>
      <c r="H140" s="111"/>
      <c r="I140" s="104"/>
      <c r="J140" s="85"/>
      <c r="K140" s="77">
        <v>0</v>
      </c>
      <c r="L140" s="77"/>
      <c r="M140" s="105"/>
      <c r="N140" s="44"/>
      <c r="O140" s="44"/>
    </row>
    <row r="141" spans="1:15" ht="18.75" hidden="1" customHeight="1" thickTop="1" thickBot="1">
      <c r="A141" s="162"/>
      <c r="B141" s="181"/>
      <c r="C141" s="219"/>
      <c r="D141" s="83"/>
      <c r="E141" s="111"/>
      <c r="F141" s="111"/>
      <c r="G141" s="111"/>
      <c r="H141" s="111"/>
      <c r="I141" s="104"/>
      <c r="J141" s="85"/>
      <c r="K141" s="77">
        <v>0</v>
      </c>
      <c r="L141" s="77"/>
      <c r="M141" s="105"/>
      <c r="N141" s="44"/>
      <c r="O141" s="44"/>
    </row>
    <row r="142" spans="1:15" ht="18.75" hidden="1" customHeight="1" thickTop="1" thickBot="1">
      <c r="A142" s="162"/>
      <c r="B142" s="181"/>
      <c r="C142" s="219"/>
      <c r="D142" s="83"/>
      <c r="E142" s="111"/>
      <c r="F142" s="111"/>
      <c r="G142" s="111"/>
      <c r="H142" s="111"/>
      <c r="I142" s="104"/>
      <c r="J142" s="85"/>
      <c r="K142" s="77">
        <v>0</v>
      </c>
      <c r="L142" s="77"/>
      <c r="M142" s="105"/>
      <c r="N142" s="44"/>
      <c r="O142" s="44"/>
    </row>
    <row r="143" spans="1:15" ht="18.75" hidden="1" customHeight="1" thickTop="1" thickBot="1">
      <c r="A143" s="162"/>
      <c r="B143" s="181"/>
      <c r="C143" s="219"/>
      <c r="D143" s="83"/>
      <c r="E143" s="111"/>
      <c r="F143" s="111"/>
      <c r="G143" s="111"/>
      <c r="H143" s="111"/>
      <c r="I143" s="104"/>
      <c r="J143" s="85"/>
      <c r="K143" s="77">
        <v>0</v>
      </c>
      <c r="L143" s="77"/>
      <c r="M143" s="105"/>
      <c r="N143" s="44"/>
      <c r="O143" s="44"/>
    </row>
    <row r="144" spans="1:15" ht="18.75" hidden="1" customHeight="1" thickTop="1" thickBot="1">
      <c r="A144" s="162"/>
      <c r="B144" s="181"/>
      <c r="C144" s="219"/>
      <c r="D144" s="83"/>
      <c r="E144" s="111"/>
      <c r="F144" s="111"/>
      <c r="G144" s="111"/>
      <c r="H144" s="111"/>
      <c r="I144" s="104"/>
      <c r="J144" s="85"/>
      <c r="K144" s="77">
        <v>0</v>
      </c>
      <c r="L144" s="77"/>
      <c r="M144" s="105"/>
      <c r="N144" s="44"/>
      <c r="O144" s="44"/>
    </row>
    <row r="145" spans="1:15" ht="18.75" hidden="1" customHeight="1" thickTop="1" thickBot="1">
      <c r="A145" s="162"/>
      <c r="B145" s="181"/>
      <c r="C145" s="219"/>
      <c r="D145" s="83"/>
      <c r="E145" s="111"/>
      <c r="F145" s="111"/>
      <c r="G145" s="111"/>
      <c r="H145" s="111"/>
      <c r="I145" s="104"/>
      <c r="J145" s="85"/>
      <c r="K145" s="77">
        <v>0</v>
      </c>
      <c r="L145" s="77"/>
      <c r="M145" s="105"/>
      <c r="N145" s="44"/>
      <c r="O145" s="44"/>
    </row>
    <row r="146" spans="1:15" ht="18.75" hidden="1" customHeight="1" thickTop="1" thickBot="1">
      <c r="A146" s="162"/>
      <c r="B146" s="181"/>
      <c r="C146" s="219"/>
      <c r="D146" s="83"/>
      <c r="E146" s="111"/>
      <c r="F146" s="111"/>
      <c r="G146" s="111"/>
      <c r="H146" s="111"/>
      <c r="I146" s="104"/>
      <c r="J146" s="85"/>
      <c r="K146" s="77">
        <v>0</v>
      </c>
      <c r="L146" s="77"/>
      <c r="M146" s="105"/>
      <c r="N146" s="44"/>
      <c r="O146" s="44"/>
    </row>
    <row r="147" spans="1:15" ht="18.75" hidden="1" customHeight="1" thickTop="1" thickBot="1">
      <c r="A147" s="162"/>
      <c r="B147" s="181"/>
      <c r="C147" s="219"/>
      <c r="D147" s="83"/>
      <c r="E147" s="111"/>
      <c r="F147" s="111"/>
      <c r="G147" s="111"/>
      <c r="H147" s="111"/>
      <c r="I147" s="104"/>
      <c r="J147" s="85"/>
      <c r="K147" s="77">
        <v>0</v>
      </c>
      <c r="L147" s="77"/>
      <c r="M147" s="105"/>
      <c r="N147" s="44"/>
      <c r="O147" s="44"/>
    </row>
    <row r="148" spans="1:15" ht="18.75" hidden="1" customHeight="1" thickTop="1" thickBot="1">
      <c r="A148" s="162"/>
      <c r="B148" s="181"/>
      <c r="C148" s="219"/>
      <c r="D148" s="83"/>
      <c r="E148" s="111"/>
      <c r="F148" s="111"/>
      <c r="G148" s="111"/>
      <c r="H148" s="111"/>
      <c r="I148" s="104"/>
      <c r="J148" s="85"/>
      <c r="K148" s="77">
        <v>0</v>
      </c>
      <c r="L148" s="77"/>
      <c r="M148" s="105"/>
      <c r="N148" s="44"/>
      <c r="O148" s="44"/>
    </row>
    <row r="149" spans="1:15" ht="18.75" hidden="1" customHeight="1" thickTop="1" thickBot="1">
      <c r="A149" s="162"/>
      <c r="B149" s="181"/>
      <c r="C149" s="219"/>
      <c r="D149" s="83"/>
      <c r="E149" s="111"/>
      <c r="F149" s="111"/>
      <c r="G149" s="111"/>
      <c r="H149" s="111"/>
      <c r="I149" s="104"/>
      <c r="J149" s="85"/>
      <c r="K149" s="77">
        <v>0</v>
      </c>
      <c r="L149" s="77"/>
      <c r="M149" s="105"/>
      <c r="N149" s="44"/>
      <c r="O149" s="44"/>
    </row>
    <row r="150" spans="1:15" ht="18.75" customHeight="1" thickTop="1" thickBot="1">
      <c r="A150" s="162"/>
      <c r="B150" s="407"/>
      <c r="C150" s="36" t="s">
        <v>132</v>
      </c>
      <c r="D150" s="37">
        <v>7213101</v>
      </c>
      <c r="E150" s="408" t="s">
        <v>606</v>
      </c>
      <c r="F150" s="408"/>
      <c r="G150" s="408"/>
      <c r="H150" s="408"/>
      <c r="I150" s="39" t="s">
        <v>41</v>
      </c>
      <c r="J150" s="60" t="s">
        <v>385</v>
      </c>
      <c r="K150" s="40">
        <v>1.3407281964436917</v>
      </c>
      <c r="L150" s="41">
        <f t="shared" ref="L150:L173" si="6">K150*(1-$H$3/100)</f>
        <v>1.3407281964436917</v>
      </c>
      <c r="M150" s="42">
        <f t="shared" ref="M150:M173" si="7">K150*$H$2</f>
        <v>56.458064352243859</v>
      </c>
      <c r="N150" s="43">
        <f>M150*(1-$H$3/100)</f>
        <v>56.458064352243859</v>
      </c>
      <c r="O150" s="44"/>
    </row>
    <row r="151" spans="1:15" ht="18.75" customHeight="1" thickTop="1" thickBot="1">
      <c r="A151" s="162"/>
      <c r="B151" s="405"/>
      <c r="C151" s="45" t="s">
        <v>133</v>
      </c>
      <c r="D151" s="46">
        <v>7213102</v>
      </c>
      <c r="E151" s="408" t="s">
        <v>606</v>
      </c>
      <c r="F151" s="408"/>
      <c r="G151" s="408"/>
      <c r="H151" s="408"/>
      <c r="I151" s="47" t="s">
        <v>41</v>
      </c>
      <c r="J151" s="84" t="s">
        <v>11</v>
      </c>
      <c r="K151" s="48">
        <v>6.0642167654530059</v>
      </c>
      <c r="L151" s="49">
        <f t="shared" si="6"/>
        <v>6.0642167654530059</v>
      </c>
      <c r="M151" s="50">
        <f t="shared" si="7"/>
        <v>255.36416799322609</v>
      </c>
      <c r="N151" s="51">
        <f>M151*(1-$H$3/100)</f>
        <v>255.36416799322609</v>
      </c>
      <c r="O151" s="44"/>
    </row>
    <row r="152" spans="1:15" ht="18.75" customHeight="1" thickTop="1" thickBot="1">
      <c r="A152" s="162"/>
      <c r="B152" s="405"/>
      <c r="C152" s="45" t="s">
        <v>134</v>
      </c>
      <c r="D152" s="46">
        <v>7213104</v>
      </c>
      <c r="E152" s="417" t="s">
        <v>606</v>
      </c>
      <c r="F152" s="417"/>
      <c r="G152" s="417"/>
      <c r="H152" s="417"/>
      <c r="I152" s="68" t="s">
        <v>41</v>
      </c>
      <c r="J152" s="85" t="s">
        <v>386</v>
      </c>
      <c r="K152" s="48">
        <v>5.1236443691786624</v>
      </c>
      <c r="L152" s="49">
        <f t="shared" si="6"/>
        <v>5.1236443691786624</v>
      </c>
      <c r="M152" s="50">
        <f t="shared" si="7"/>
        <v>215.75666438611347</v>
      </c>
      <c r="N152" s="51">
        <f>M152*(1-$H$3/100)</f>
        <v>215.75666438611347</v>
      </c>
      <c r="O152" s="44"/>
    </row>
    <row r="153" spans="1:15" ht="18.75" customHeight="1" thickTop="1" thickBot="1">
      <c r="A153" s="162"/>
      <c r="B153" s="405"/>
      <c r="C153" s="52" t="s">
        <v>135</v>
      </c>
      <c r="D153" s="53">
        <v>7213108</v>
      </c>
      <c r="E153" s="416" t="s">
        <v>606</v>
      </c>
      <c r="F153" s="416"/>
      <c r="G153" s="416"/>
      <c r="H153" s="416"/>
      <c r="I153" s="54" t="s">
        <v>41</v>
      </c>
      <c r="J153" s="103" t="s">
        <v>388</v>
      </c>
      <c r="K153" s="55">
        <v>4.5791024555461473</v>
      </c>
      <c r="L153" s="56">
        <f t="shared" si="6"/>
        <v>4.5791024555461473</v>
      </c>
      <c r="M153" s="57">
        <f t="shared" si="7"/>
        <v>192.82600440304824</v>
      </c>
      <c r="N153" s="58">
        <f>M153*(1-$H$3/100)</f>
        <v>192.82600440304824</v>
      </c>
      <c r="O153" s="44"/>
    </row>
    <row r="154" spans="1:15" ht="18.75" customHeight="1" thickTop="1" thickBot="1">
      <c r="A154" s="162"/>
      <c r="B154" s="405"/>
      <c r="C154" s="36" t="s">
        <v>136</v>
      </c>
      <c r="D154" s="37">
        <v>7213201</v>
      </c>
      <c r="E154" s="408" t="s">
        <v>607</v>
      </c>
      <c r="F154" s="408"/>
      <c r="G154" s="408"/>
      <c r="H154" s="408"/>
      <c r="I154" s="39" t="s">
        <v>41</v>
      </c>
      <c r="J154" s="60" t="s">
        <v>385</v>
      </c>
      <c r="K154" s="101">
        <v>1.9595258255715495</v>
      </c>
      <c r="L154" s="70">
        <f t="shared" si="6"/>
        <v>1.9595258255715495</v>
      </c>
      <c r="M154" s="66">
        <f t="shared" si="7"/>
        <v>82.515632514817952</v>
      </c>
      <c r="N154" s="43">
        <f t="shared" ref="N154:N173" si="8">M154*(1-$H$3/100)</f>
        <v>82.515632514817952</v>
      </c>
      <c r="O154" s="76"/>
    </row>
    <row r="155" spans="1:15" ht="18.75" customHeight="1" thickTop="1" thickBot="1">
      <c r="A155" s="162"/>
      <c r="B155" s="405"/>
      <c r="C155" s="45" t="s">
        <v>137</v>
      </c>
      <c r="D155" s="46">
        <v>7213202</v>
      </c>
      <c r="E155" s="408" t="s">
        <v>607</v>
      </c>
      <c r="F155" s="408"/>
      <c r="G155" s="408"/>
      <c r="H155" s="408"/>
      <c r="I155" s="47" t="s">
        <v>41</v>
      </c>
      <c r="J155" s="84" t="s">
        <v>11</v>
      </c>
      <c r="K155" s="48">
        <v>7.5905842506350538</v>
      </c>
      <c r="L155" s="49">
        <f t="shared" si="6"/>
        <v>7.5905842506350538</v>
      </c>
      <c r="M155" s="50">
        <f t="shared" si="7"/>
        <v>319.63950279424211</v>
      </c>
      <c r="N155" s="51">
        <f t="shared" si="8"/>
        <v>319.63950279424211</v>
      </c>
      <c r="O155" s="76"/>
    </row>
    <row r="156" spans="1:15" ht="18.75" customHeight="1" thickTop="1" thickBot="1">
      <c r="A156" s="162"/>
      <c r="B156" s="405"/>
      <c r="C156" s="45" t="s">
        <v>138</v>
      </c>
      <c r="D156" s="46">
        <v>7213204</v>
      </c>
      <c r="E156" s="417" t="s">
        <v>607</v>
      </c>
      <c r="F156" s="417"/>
      <c r="G156" s="417"/>
      <c r="H156" s="417"/>
      <c r="I156" s="68" t="s">
        <v>41</v>
      </c>
      <c r="J156" s="85" t="s">
        <v>386</v>
      </c>
      <c r="K156" s="48">
        <v>6.1467231160033862</v>
      </c>
      <c r="L156" s="49">
        <f t="shared" si="6"/>
        <v>6.1467231160033862</v>
      </c>
      <c r="M156" s="50">
        <f t="shared" si="7"/>
        <v>258.8385104149026</v>
      </c>
      <c r="N156" s="51">
        <f t="shared" si="8"/>
        <v>258.8385104149026</v>
      </c>
      <c r="O156" s="76"/>
    </row>
    <row r="157" spans="1:15" ht="18.75" customHeight="1" thickTop="1" thickBot="1">
      <c r="A157" s="162"/>
      <c r="B157" s="405"/>
      <c r="C157" s="52" t="s">
        <v>139</v>
      </c>
      <c r="D157" s="53">
        <v>7213208</v>
      </c>
      <c r="E157" s="416" t="s">
        <v>607</v>
      </c>
      <c r="F157" s="416"/>
      <c r="G157" s="416"/>
      <c r="H157" s="416"/>
      <c r="I157" s="54" t="s">
        <v>41</v>
      </c>
      <c r="J157" s="103" t="s">
        <v>388</v>
      </c>
      <c r="K157" s="55">
        <v>5.1153937341236242</v>
      </c>
      <c r="L157" s="56">
        <f t="shared" si="6"/>
        <v>5.1153937341236242</v>
      </c>
      <c r="M157" s="57">
        <f t="shared" si="7"/>
        <v>215.40923014394582</v>
      </c>
      <c r="N157" s="58">
        <f t="shared" si="8"/>
        <v>215.40923014394582</v>
      </c>
      <c r="O157" s="76"/>
    </row>
    <row r="158" spans="1:15" ht="18.75" customHeight="1" thickTop="1" thickBot="1">
      <c r="A158" s="162"/>
      <c r="B158" s="405"/>
      <c r="C158" s="36" t="s">
        <v>140</v>
      </c>
      <c r="D158" s="37">
        <v>7213301</v>
      </c>
      <c r="E158" s="408" t="s">
        <v>608</v>
      </c>
      <c r="F158" s="408"/>
      <c r="G158" s="408"/>
      <c r="H158" s="408"/>
      <c r="I158" s="39" t="s">
        <v>41</v>
      </c>
      <c r="J158" s="60" t="s">
        <v>385</v>
      </c>
      <c r="K158" s="101">
        <v>2.648453852667231</v>
      </c>
      <c r="L158" s="70">
        <f t="shared" si="6"/>
        <v>2.648453852667231</v>
      </c>
      <c r="M158" s="66">
        <f t="shared" si="7"/>
        <v>111.5263917358171</v>
      </c>
      <c r="N158" s="43">
        <f t="shared" si="8"/>
        <v>111.5263917358171</v>
      </c>
      <c r="O158" s="76"/>
    </row>
    <row r="159" spans="1:15" ht="18.75" customHeight="1" thickTop="1" thickBot="1">
      <c r="A159" s="162"/>
      <c r="B159" s="405"/>
      <c r="C159" s="45" t="s">
        <v>141</v>
      </c>
      <c r="D159" s="46">
        <v>7213302</v>
      </c>
      <c r="E159" s="408" t="s">
        <v>608</v>
      </c>
      <c r="F159" s="408"/>
      <c r="G159" s="408"/>
      <c r="H159" s="408"/>
      <c r="I159" s="47" t="s">
        <v>41</v>
      </c>
      <c r="J159" s="84" t="s">
        <v>11</v>
      </c>
      <c r="K159" s="48">
        <v>9.9915190516511423</v>
      </c>
      <c r="L159" s="49">
        <f t="shared" si="6"/>
        <v>9.9915190516511423</v>
      </c>
      <c r="M159" s="50">
        <f t="shared" si="7"/>
        <v>420.74286726502959</v>
      </c>
      <c r="N159" s="51">
        <f t="shared" si="8"/>
        <v>420.74286726502959</v>
      </c>
      <c r="O159" s="76"/>
    </row>
    <row r="160" spans="1:15" ht="18.75" customHeight="1" thickTop="1" thickBot="1">
      <c r="A160" s="162"/>
      <c r="B160" s="405"/>
      <c r="C160" s="45" t="s">
        <v>142</v>
      </c>
      <c r="D160" s="46">
        <v>7213304</v>
      </c>
      <c r="E160" s="417" t="s">
        <v>608</v>
      </c>
      <c r="F160" s="417"/>
      <c r="G160" s="417"/>
      <c r="H160" s="417"/>
      <c r="I160" s="68" t="s">
        <v>41</v>
      </c>
      <c r="J160" s="85" t="s">
        <v>386</v>
      </c>
      <c r="K160" s="48">
        <v>8.1928806096528355</v>
      </c>
      <c r="L160" s="49">
        <f t="shared" si="6"/>
        <v>8.1928806096528355</v>
      </c>
      <c r="M160" s="50">
        <f t="shared" si="7"/>
        <v>345.00220247248092</v>
      </c>
      <c r="N160" s="51">
        <f t="shared" si="8"/>
        <v>345.00220247248092</v>
      </c>
      <c r="O160" s="76"/>
    </row>
    <row r="161" spans="1:15" ht="18.75" customHeight="1" thickTop="1" thickBot="1">
      <c r="A161" s="162"/>
      <c r="B161" s="405"/>
      <c r="C161" s="52" t="s">
        <v>143</v>
      </c>
      <c r="D161" s="53">
        <v>7213308</v>
      </c>
      <c r="E161" s="416" t="s">
        <v>608</v>
      </c>
      <c r="F161" s="416"/>
      <c r="G161" s="416"/>
      <c r="H161" s="416"/>
      <c r="I161" s="54" t="s">
        <v>41</v>
      </c>
      <c r="J161" s="103" t="s">
        <v>388</v>
      </c>
      <c r="K161" s="55">
        <v>5.8653764606265888</v>
      </c>
      <c r="L161" s="56">
        <f t="shared" si="6"/>
        <v>5.8653764606265888</v>
      </c>
      <c r="M161" s="57">
        <f t="shared" si="7"/>
        <v>246.99100275698564</v>
      </c>
      <c r="N161" s="58">
        <f t="shared" si="8"/>
        <v>246.99100275698564</v>
      </c>
      <c r="O161" s="76"/>
    </row>
    <row r="162" spans="1:15" ht="18.75" customHeight="1" thickTop="1" thickBot="1">
      <c r="A162" s="162"/>
      <c r="B162" s="405"/>
      <c r="C162" s="36" t="s">
        <v>144</v>
      </c>
      <c r="D162" s="37">
        <v>7213401</v>
      </c>
      <c r="E162" s="408" t="s">
        <v>609</v>
      </c>
      <c r="F162" s="408"/>
      <c r="G162" s="408"/>
      <c r="H162" s="408"/>
      <c r="I162" s="39" t="s">
        <v>41</v>
      </c>
      <c r="J162" s="60" t="s">
        <v>385</v>
      </c>
      <c r="K162" s="101">
        <v>2.8547197290431834</v>
      </c>
      <c r="L162" s="70">
        <f t="shared" si="6"/>
        <v>2.8547197290431834</v>
      </c>
      <c r="M162" s="66">
        <f t="shared" si="7"/>
        <v>120.21224779000845</v>
      </c>
      <c r="N162" s="43">
        <f t="shared" si="8"/>
        <v>120.21224779000845</v>
      </c>
      <c r="O162" s="76"/>
    </row>
    <row r="163" spans="1:15" ht="18.75" customHeight="1" thickTop="1" thickBot="1">
      <c r="A163" s="162"/>
      <c r="B163" s="405"/>
      <c r="C163" s="45" t="s">
        <v>145</v>
      </c>
      <c r="D163" s="46">
        <v>7213402</v>
      </c>
      <c r="E163" s="408" t="s">
        <v>609</v>
      </c>
      <c r="F163" s="408"/>
      <c r="G163" s="408"/>
      <c r="H163" s="408"/>
      <c r="I163" s="47" t="s">
        <v>41</v>
      </c>
      <c r="J163" s="84" t="s">
        <v>11</v>
      </c>
      <c r="K163" s="48">
        <v>10.478306519898391</v>
      </c>
      <c r="L163" s="49">
        <f t="shared" si="6"/>
        <v>10.478306519898391</v>
      </c>
      <c r="M163" s="50">
        <f t="shared" si="7"/>
        <v>441.24148755292123</v>
      </c>
      <c r="N163" s="51">
        <f t="shared" si="8"/>
        <v>441.24148755292123</v>
      </c>
      <c r="O163" s="76"/>
    </row>
    <row r="164" spans="1:15" ht="18.75" customHeight="1" thickTop="1" thickBot="1">
      <c r="A164" s="162"/>
      <c r="B164" s="405"/>
      <c r="C164" s="45" t="s">
        <v>146</v>
      </c>
      <c r="D164" s="46">
        <v>7213404</v>
      </c>
      <c r="E164" s="417" t="s">
        <v>609</v>
      </c>
      <c r="F164" s="417"/>
      <c r="G164" s="417"/>
      <c r="H164" s="417"/>
      <c r="I164" s="68" t="s">
        <v>41</v>
      </c>
      <c r="J164" s="85" t="s">
        <v>386</v>
      </c>
      <c r="K164" s="48">
        <v>7.3966943268416605</v>
      </c>
      <c r="L164" s="49">
        <f t="shared" si="6"/>
        <v>7.3966943268416605</v>
      </c>
      <c r="M164" s="50">
        <f t="shared" si="7"/>
        <v>311.47479810330231</v>
      </c>
      <c r="N164" s="51">
        <f t="shared" si="8"/>
        <v>311.47479810330231</v>
      </c>
      <c r="O164" s="76"/>
    </row>
    <row r="165" spans="1:15" ht="18.75" customHeight="1" thickTop="1" thickBot="1">
      <c r="A165" s="162"/>
      <c r="B165" s="405"/>
      <c r="C165" s="52" t="s">
        <v>147</v>
      </c>
      <c r="D165" s="53">
        <v>7213408</v>
      </c>
      <c r="E165" s="416" t="s">
        <v>609</v>
      </c>
      <c r="F165" s="416"/>
      <c r="G165" s="416"/>
      <c r="H165" s="416"/>
      <c r="I165" s="54" t="s">
        <v>41</v>
      </c>
      <c r="J165" s="103" t="s">
        <v>388</v>
      </c>
      <c r="K165" s="55">
        <v>6.2787332768839956</v>
      </c>
      <c r="L165" s="56">
        <f t="shared" si="6"/>
        <v>6.2787332768839956</v>
      </c>
      <c r="M165" s="57">
        <f t="shared" si="7"/>
        <v>264.39745828958507</v>
      </c>
      <c r="N165" s="58">
        <f t="shared" si="8"/>
        <v>264.39745828958507</v>
      </c>
      <c r="O165" s="76"/>
    </row>
    <row r="166" spans="1:15" ht="18.75" customHeight="1" thickTop="1" thickBot="1">
      <c r="A166" s="422" t="s">
        <v>1</v>
      </c>
      <c r="B166" s="405"/>
      <c r="C166" s="36" t="s">
        <v>148</v>
      </c>
      <c r="D166" s="37">
        <v>7213501</v>
      </c>
      <c r="E166" s="408" t="s">
        <v>610</v>
      </c>
      <c r="F166" s="408"/>
      <c r="G166" s="408"/>
      <c r="H166" s="408"/>
      <c r="I166" s="39" t="s">
        <v>41</v>
      </c>
      <c r="J166" s="60" t="s">
        <v>385</v>
      </c>
      <c r="K166" s="101">
        <v>3.0197324301439452</v>
      </c>
      <c r="L166" s="70">
        <f t="shared" si="6"/>
        <v>3.0197324301439452</v>
      </c>
      <c r="M166" s="66">
        <f t="shared" si="7"/>
        <v>127.16093263336153</v>
      </c>
      <c r="N166" s="43">
        <f t="shared" si="8"/>
        <v>127.16093263336153</v>
      </c>
      <c r="O166" s="76"/>
    </row>
    <row r="167" spans="1:15" ht="18.75" customHeight="1" thickTop="1" thickBot="1">
      <c r="A167" s="423"/>
      <c r="B167" s="405"/>
      <c r="C167" s="45" t="s">
        <v>149</v>
      </c>
      <c r="D167" s="46">
        <v>7213502</v>
      </c>
      <c r="E167" s="408" t="s">
        <v>610</v>
      </c>
      <c r="F167" s="408"/>
      <c r="G167" s="408"/>
      <c r="H167" s="408"/>
      <c r="I167" s="47" t="s">
        <v>41</v>
      </c>
      <c r="J167" s="84" t="s">
        <v>11</v>
      </c>
      <c r="K167" s="48">
        <v>11.715901778154105</v>
      </c>
      <c r="L167" s="49">
        <f t="shared" si="6"/>
        <v>11.715901778154105</v>
      </c>
      <c r="M167" s="50">
        <f t="shared" si="7"/>
        <v>493.35662387806934</v>
      </c>
      <c r="N167" s="51">
        <f t="shared" si="8"/>
        <v>493.35662387806934</v>
      </c>
      <c r="O167" s="76"/>
    </row>
    <row r="168" spans="1:15" ht="18.75" customHeight="1" thickTop="1" thickBot="1">
      <c r="A168" s="423"/>
      <c r="B168" s="405"/>
      <c r="C168" s="45" t="s">
        <v>150</v>
      </c>
      <c r="D168" s="46">
        <v>7213504</v>
      </c>
      <c r="E168" s="417" t="s">
        <v>610</v>
      </c>
      <c r="F168" s="417"/>
      <c r="G168" s="417"/>
      <c r="H168" s="417"/>
      <c r="I168" s="68" t="s">
        <v>41</v>
      </c>
      <c r="J168" s="85" t="s">
        <v>386</v>
      </c>
      <c r="K168" s="48">
        <v>7.714343776460626</v>
      </c>
      <c r="L168" s="49">
        <f t="shared" si="6"/>
        <v>7.714343776460626</v>
      </c>
      <c r="M168" s="50">
        <f t="shared" si="7"/>
        <v>324.85101642675693</v>
      </c>
      <c r="N168" s="51">
        <f t="shared" si="8"/>
        <v>324.85101642675693</v>
      </c>
      <c r="O168" s="76"/>
    </row>
    <row r="169" spans="1:15" ht="18.75" customHeight="1" thickTop="1" thickBot="1">
      <c r="A169" s="423"/>
      <c r="B169" s="405"/>
      <c r="C169" s="52" t="s">
        <v>151</v>
      </c>
      <c r="D169" s="53">
        <v>7213508</v>
      </c>
      <c r="E169" s="416" t="s">
        <v>610</v>
      </c>
      <c r="F169" s="416"/>
      <c r="G169" s="416"/>
      <c r="H169" s="416"/>
      <c r="I169" s="54" t="s">
        <v>41</v>
      </c>
      <c r="J169" s="103" t="s">
        <v>388</v>
      </c>
      <c r="K169" s="55">
        <v>6.5262523285351381</v>
      </c>
      <c r="L169" s="56">
        <f t="shared" si="6"/>
        <v>6.5262523285351381</v>
      </c>
      <c r="M169" s="57">
        <f t="shared" si="7"/>
        <v>274.82048555461466</v>
      </c>
      <c r="N169" s="58">
        <f t="shared" si="8"/>
        <v>274.82048555461466</v>
      </c>
      <c r="O169" s="76"/>
    </row>
    <row r="170" spans="1:15" ht="18.75" customHeight="1" thickTop="1" thickBot="1">
      <c r="A170" s="423"/>
      <c r="B170" s="405"/>
      <c r="C170" s="36" t="s">
        <v>152</v>
      </c>
      <c r="D170" s="37">
        <v>7213601</v>
      </c>
      <c r="E170" s="408" t="s">
        <v>611</v>
      </c>
      <c r="F170" s="408"/>
      <c r="G170" s="408"/>
      <c r="H170" s="408"/>
      <c r="I170" s="39" t="s">
        <v>41</v>
      </c>
      <c r="J170" s="60" t="s">
        <v>385</v>
      </c>
      <c r="K170" s="101">
        <v>3.6014022015241318</v>
      </c>
      <c r="L170" s="70">
        <f t="shared" si="6"/>
        <v>3.6014022015241318</v>
      </c>
      <c r="M170" s="66">
        <f t="shared" si="7"/>
        <v>151.6550467061812</v>
      </c>
      <c r="N170" s="43">
        <f t="shared" si="8"/>
        <v>151.6550467061812</v>
      </c>
      <c r="O170" s="76"/>
    </row>
    <row r="171" spans="1:15" ht="18.75" customHeight="1" thickTop="1" thickBot="1">
      <c r="A171" s="423"/>
      <c r="B171" s="405"/>
      <c r="C171" s="45" t="s">
        <v>153</v>
      </c>
      <c r="D171" s="46">
        <v>7213602</v>
      </c>
      <c r="E171" s="408" t="s">
        <v>611</v>
      </c>
      <c r="F171" s="408"/>
      <c r="G171" s="408"/>
      <c r="H171" s="408"/>
      <c r="I171" s="47" t="s">
        <v>41</v>
      </c>
      <c r="J171" s="84" t="s">
        <v>11</v>
      </c>
      <c r="K171" s="48">
        <v>14.116836579170194</v>
      </c>
      <c r="L171" s="49">
        <f t="shared" si="6"/>
        <v>14.116836579170194</v>
      </c>
      <c r="M171" s="50">
        <f t="shared" si="7"/>
        <v>594.45998834885688</v>
      </c>
      <c r="N171" s="51">
        <f t="shared" si="8"/>
        <v>594.45998834885688</v>
      </c>
      <c r="O171" s="76"/>
    </row>
    <row r="172" spans="1:15" ht="18.75" customHeight="1" thickTop="1" thickBot="1">
      <c r="A172" s="423"/>
      <c r="B172" s="405"/>
      <c r="C172" s="45" t="s">
        <v>154</v>
      </c>
      <c r="D172" s="46">
        <v>7213604</v>
      </c>
      <c r="E172" s="417" t="s">
        <v>611</v>
      </c>
      <c r="F172" s="417"/>
      <c r="G172" s="417"/>
      <c r="H172" s="417"/>
      <c r="I172" s="68" t="s">
        <v>41</v>
      </c>
      <c r="J172" s="85" t="s">
        <v>386</v>
      </c>
      <c r="K172" s="48">
        <v>8.7662997459779852</v>
      </c>
      <c r="L172" s="49">
        <f t="shared" si="6"/>
        <v>8.7662997459779852</v>
      </c>
      <c r="M172" s="50">
        <f t="shared" si="7"/>
        <v>369.14888230313295</v>
      </c>
      <c r="N172" s="51">
        <f t="shared" si="8"/>
        <v>369.14888230313295</v>
      </c>
      <c r="O172" s="76"/>
    </row>
    <row r="173" spans="1:15" ht="18.75" customHeight="1" thickTop="1" thickBot="1">
      <c r="A173" s="423"/>
      <c r="B173" s="406"/>
      <c r="C173" s="71" t="s">
        <v>155</v>
      </c>
      <c r="D173" s="72">
        <v>7213608</v>
      </c>
      <c r="E173" s="431" t="s">
        <v>611</v>
      </c>
      <c r="F173" s="431"/>
      <c r="G173" s="431"/>
      <c r="H173" s="431"/>
      <c r="I173" s="73" t="s">
        <v>41</v>
      </c>
      <c r="J173" s="103" t="s">
        <v>388</v>
      </c>
      <c r="K173" s="102">
        <v>6.6830143945808631</v>
      </c>
      <c r="L173" s="74">
        <f t="shared" si="6"/>
        <v>6.6830143945808631</v>
      </c>
      <c r="M173" s="320">
        <f t="shared" si="7"/>
        <v>281.42173615580015</v>
      </c>
      <c r="N173" s="319">
        <f t="shared" si="8"/>
        <v>281.42173615580015</v>
      </c>
      <c r="O173" s="76"/>
    </row>
    <row r="174" spans="1:15" ht="18.75" hidden="1" customHeight="1" thickTop="1" thickBot="1">
      <c r="A174" s="423"/>
      <c r="B174" s="181"/>
      <c r="C174" s="219"/>
      <c r="D174" s="83"/>
      <c r="E174" s="111"/>
      <c r="F174" s="111"/>
      <c r="G174" s="111"/>
      <c r="H174" s="111"/>
      <c r="I174" s="218"/>
      <c r="J174" s="103"/>
      <c r="K174" s="184">
        <v>0</v>
      </c>
      <c r="L174" s="77"/>
      <c r="M174" s="105"/>
      <c r="N174" s="44"/>
      <c r="O174" s="76"/>
    </row>
    <row r="175" spans="1:15" ht="18.75" hidden="1" customHeight="1" thickTop="1" thickBot="1">
      <c r="A175" s="423"/>
      <c r="B175" s="181"/>
      <c r="C175" s="219"/>
      <c r="D175" s="83"/>
      <c r="E175" s="111"/>
      <c r="F175" s="111"/>
      <c r="G175" s="111"/>
      <c r="H175" s="111"/>
      <c r="I175" s="218"/>
      <c r="J175" s="103"/>
      <c r="K175" s="184">
        <v>0</v>
      </c>
      <c r="L175" s="77"/>
      <c r="M175" s="105"/>
      <c r="N175" s="44"/>
      <c r="O175" s="76"/>
    </row>
    <row r="176" spans="1:15" ht="18.75" hidden="1" customHeight="1" thickTop="1" thickBot="1">
      <c r="A176" s="423"/>
      <c r="B176" s="181"/>
      <c r="C176" s="219"/>
      <c r="D176" s="83"/>
      <c r="E176" s="111"/>
      <c r="F176" s="111"/>
      <c r="G176" s="111"/>
      <c r="H176" s="111"/>
      <c r="I176" s="218"/>
      <c r="J176" s="103"/>
      <c r="K176" s="184">
        <v>0</v>
      </c>
      <c r="L176" s="77"/>
      <c r="M176" s="105"/>
      <c r="N176" s="44"/>
      <c r="O176" s="76"/>
    </row>
    <row r="177" spans="1:15" ht="18.75" hidden="1" customHeight="1" thickTop="1" thickBot="1">
      <c r="A177" s="423"/>
      <c r="B177" s="181"/>
      <c r="C177" s="219"/>
      <c r="D177" s="83"/>
      <c r="E177" s="111"/>
      <c r="F177" s="111"/>
      <c r="G177" s="111"/>
      <c r="H177" s="111"/>
      <c r="I177" s="218"/>
      <c r="J177" s="103"/>
      <c r="K177" s="184">
        <v>0</v>
      </c>
      <c r="L177" s="77"/>
      <c r="M177" s="105"/>
      <c r="N177" s="44"/>
      <c r="O177" s="76"/>
    </row>
    <row r="178" spans="1:15" ht="18.75" hidden="1" customHeight="1" thickTop="1" thickBot="1">
      <c r="A178" s="423"/>
      <c r="B178" s="181"/>
      <c r="C178" s="219"/>
      <c r="D178" s="83"/>
      <c r="E178" s="111"/>
      <c r="F178" s="111"/>
      <c r="G178" s="111"/>
      <c r="H178" s="111"/>
      <c r="I178" s="218"/>
      <c r="J178" s="103"/>
      <c r="K178" s="184">
        <v>0</v>
      </c>
      <c r="L178" s="77"/>
      <c r="M178" s="105"/>
      <c r="N178" s="44"/>
      <c r="O178" s="76"/>
    </row>
    <row r="179" spans="1:15" ht="18.75" hidden="1" customHeight="1" thickTop="1" thickBot="1">
      <c r="A179" s="423"/>
      <c r="B179" s="181"/>
      <c r="C179" s="219"/>
      <c r="D179" s="83"/>
      <c r="E179" s="111"/>
      <c r="F179" s="111"/>
      <c r="G179" s="111"/>
      <c r="H179" s="111"/>
      <c r="I179" s="218"/>
      <c r="J179" s="103"/>
      <c r="K179" s="184">
        <v>0</v>
      </c>
      <c r="L179" s="77"/>
      <c r="M179" s="105"/>
      <c r="N179" s="44"/>
      <c r="O179" s="76"/>
    </row>
    <row r="180" spans="1:15" ht="18.75" hidden="1" customHeight="1" thickTop="1" thickBot="1">
      <c r="A180" s="423"/>
      <c r="B180" s="181"/>
      <c r="C180" s="219"/>
      <c r="D180" s="83"/>
      <c r="E180" s="111"/>
      <c r="F180" s="111"/>
      <c r="G180" s="111"/>
      <c r="H180" s="111"/>
      <c r="I180" s="218"/>
      <c r="J180" s="103"/>
      <c r="K180" s="184">
        <v>0</v>
      </c>
      <c r="L180" s="77"/>
      <c r="M180" s="105"/>
      <c r="N180" s="44"/>
      <c r="O180" s="76"/>
    </row>
    <row r="181" spans="1:15" ht="18.75" hidden="1" customHeight="1" thickTop="1" thickBot="1">
      <c r="A181" s="423"/>
      <c r="B181" s="181"/>
      <c r="C181" s="219"/>
      <c r="D181" s="83"/>
      <c r="E181" s="111"/>
      <c r="F181" s="111"/>
      <c r="G181" s="111"/>
      <c r="H181" s="111"/>
      <c r="I181" s="218"/>
      <c r="J181" s="103"/>
      <c r="K181" s="184">
        <v>0</v>
      </c>
      <c r="L181" s="77"/>
      <c r="M181" s="105"/>
      <c r="N181" s="44"/>
      <c r="O181" s="76"/>
    </row>
    <row r="182" spans="1:15" ht="18.75" hidden="1" customHeight="1" thickTop="1" thickBot="1">
      <c r="A182" s="423"/>
      <c r="B182" s="181"/>
      <c r="C182" s="219"/>
      <c r="D182" s="83"/>
      <c r="E182" s="111"/>
      <c r="F182" s="111"/>
      <c r="G182" s="111"/>
      <c r="H182" s="111"/>
      <c r="I182" s="218"/>
      <c r="J182" s="103"/>
      <c r="K182" s="184">
        <v>0</v>
      </c>
      <c r="L182" s="77"/>
      <c r="M182" s="105"/>
      <c r="N182" s="44"/>
      <c r="O182" s="76"/>
    </row>
    <row r="183" spans="1:15" ht="18.75" hidden="1" customHeight="1" thickTop="1" thickBot="1">
      <c r="A183" s="423"/>
      <c r="B183" s="181"/>
      <c r="C183" s="219"/>
      <c r="D183" s="83"/>
      <c r="E183" s="111"/>
      <c r="F183" s="111"/>
      <c r="G183" s="111"/>
      <c r="H183" s="111"/>
      <c r="I183" s="218"/>
      <c r="J183" s="103"/>
      <c r="K183" s="184">
        <v>0</v>
      </c>
      <c r="L183" s="77"/>
      <c r="M183" s="105"/>
      <c r="N183" s="44"/>
      <c r="O183" s="76"/>
    </row>
    <row r="184" spans="1:15" ht="18.75" customHeight="1" thickTop="1" thickBot="1">
      <c r="A184" s="423"/>
      <c r="B184" s="407"/>
      <c r="C184" s="136" t="s">
        <v>248</v>
      </c>
      <c r="D184" s="132">
        <v>7213702</v>
      </c>
      <c r="E184" s="419" t="s">
        <v>2570</v>
      </c>
      <c r="F184" s="419"/>
      <c r="G184" s="419"/>
      <c r="H184" s="419"/>
      <c r="I184" s="133" t="s">
        <v>41</v>
      </c>
      <c r="J184" s="84" t="s">
        <v>11</v>
      </c>
      <c r="K184" s="40">
        <v>0</v>
      </c>
      <c r="L184" s="41">
        <f t="shared" ref="L184:L189" si="9">K184*(1-$H$3/100)</f>
        <v>0</v>
      </c>
      <c r="M184" s="277">
        <f t="shared" ref="M184:M189" si="10">K184*$H$2</f>
        <v>0</v>
      </c>
      <c r="N184" s="278">
        <f t="shared" ref="N184:N189" si="11">M184*(1-$H$3/100)</f>
        <v>0</v>
      </c>
      <c r="O184" s="76"/>
    </row>
    <row r="185" spans="1:15" ht="18.75" customHeight="1" thickTop="1" thickBot="1">
      <c r="A185" s="423"/>
      <c r="B185" s="405"/>
      <c r="C185" s="112" t="s">
        <v>247</v>
      </c>
      <c r="D185" s="95">
        <v>7213715</v>
      </c>
      <c r="E185" s="414" t="s">
        <v>2570</v>
      </c>
      <c r="F185" s="414"/>
      <c r="G185" s="414"/>
      <c r="H185" s="414"/>
      <c r="I185" s="96" t="s">
        <v>41</v>
      </c>
      <c r="J185" s="119" t="s">
        <v>207</v>
      </c>
      <c r="K185" s="98">
        <v>1.51814409124273</v>
      </c>
      <c r="L185" s="99">
        <f t="shared" si="9"/>
        <v>1.51814409124273</v>
      </c>
      <c r="M185" s="100">
        <f t="shared" si="10"/>
        <v>63.929047682231356</v>
      </c>
      <c r="N185" s="69">
        <f t="shared" si="11"/>
        <v>63.929047682231356</v>
      </c>
      <c r="O185" s="76"/>
    </row>
    <row r="186" spans="1:15" ht="18.75" customHeight="1" thickTop="1" thickBot="1">
      <c r="A186" s="162"/>
      <c r="B186" s="405"/>
      <c r="C186" s="38" t="s">
        <v>249</v>
      </c>
      <c r="D186" s="37">
        <v>7213802</v>
      </c>
      <c r="E186" s="408" t="s">
        <v>612</v>
      </c>
      <c r="F186" s="408"/>
      <c r="G186" s="408"/>
      <c r="H186" s="408"/>
      <c r="I186" s="65" t="s">
        <v>41</v>
      </c>
      <c r="J186" s="84" t="s">
        <v>11</v>
      </c>
      <c r="K186" s="101">
        <v>0</v>
      </c>
      <c r="L186" s="70">
        <f t="shared" si="9"/>
        <v>0</v>
      </c>
      <c r="M186" s="285">
        <f t="shared" si="10"/>
        <v>0</v>
      </c>
      <c r="N186" s="289">
        <f t="shared" si="11"/>
        <v>0</v>
      </c>
      <c r="O186" s="76"/>
    </row>
    <row r="187" spans="1:15" ht="18.75" customHeight="1" thickTop="1" thickBot="1">
      <c r="A187" s="162"/>
      <c r="B187" s="405"/>
      <c r="C187" s="112" t="s">
        <v>245</v>
      </c>
      <c r="D187" s="95">
        <v>7213815</v>
      </c>
      <c r="E187" s="414" t="s">
        <v>612</v>
      </c>
      <c r="F187" s="414"/>
      <c r="G187" s="414"/>
      <c r="H187" s="414"/>
      <c r="I187" s="96" t="s">
        <v>41</v>
      </c>
      <c r="J187" s="119" t="s">
        <v>207</v>
      </c>
      <c r="K187" s="98">
        <v>2.7770399999999995</v>
      </c>
      <c r="L187" s="99">
        <f t="shared" si="9"/>
        <v>2.7770399999999995</v>
      </c>
      <c r="M187" s="100">
        <f t="shared" si="10"/>
        <v>116.94115439999997</v>
      </c>
      <c r="N187" s="69">
        <f t="shared" si="11"/>
        <v>116.94115439999997</v>
      </c>
      <c r="O187" s="76"/>
    </row>
    <row r="188" spans="1:15" ht="18.75" customHeight="1" thickTop="1" thickBot="1">
      <c r="A188" s="162"/>
      <c r="B188" s="405"/>
      <c r="C188" s="38" t="s">
        <v>250</v>
      </c>
      <c r="D188" s="37">
        <v>7213902</v>
      </c>
      <c r="E188" s="408" t="s">
        <v>613</v>
      </c>
      <c r="F188" s="408"/>
      <c r="G188" s="408"/>
      <c r="H188" s="408"/>
      <c r="I188" s="65" t="s">
        <v>41</v>
      </c>
      <c r="J188" s="84" t="s">
        <v>11</v>
      </c>
      <c r="K188" s="101">
        <v>0</v>
      </c>
      <c r="L188" s="70">
        <f t="shared" si="9"/>
        <v>0</v>
      </c>
      <c r="M188" s="285">
        <f t="shared" si="10"/>
        <v>0</v>
      </c>
      <c r="N188" s="289">
        <f t="shared" si="11"/>
        <v>0</v>
      </c>
      <c r="O188" s="76"/>
    </row>
    <row r="189" spans="1:15" ht="18.75" customHeight="1" thickTop="1" thickBot="1">
      <c r="A189" s="162"/>
      <c r="B189" s="406"/>
      <c r="C189" s="111" t="s">
        <v>246</v>
      </c>
      <c r="D189" s="83">
        <v>7213915</v>
      </c>
      <c r="E189" s="421" t="s">
        <v>613</v>
      </c>
      <c r="F189" s="421"/>
      <c r="G189" s="421"/>
      <c r="H189" s="421"/>
      <c r="I189" s="113" t="s">
        <v>41</v>
      </c>
      <c r="J189" s="119" t="s">
        <v>207</v>
      </c>
      <c r="K189" s="114">
        <v>3.2593679999999998</v>
      </c>
      <c r="L189" s="109">
        <f t="shared" si="9"/>
        <v>3.2593679999999998</v>
      </c>
      <c r="M189" s="108">
        <f t="shared" si="10"/>
        <v>137.25198648</v>
      </c>
      <c r="N189" s="118">
        <f t="shared" si="11"/>
        <v>137.25198648</v>
      </c>
      <c r="O189" s="76"/>
    </row>
    <row r="190" spans="1:15" ht="18.75" hidden="1" customHeight="1" thickTop="1" thickBot="1">
      <c r="A190" s="162"/>
      <c r="B190" s="181"/>
      <c r="C190" s="111"/>
      <c r="D190" s="83"/>
      <c r="E190" s="111"/>
      <c r="F190" s="111"/>
      <c r="G190" s="111"/>
      <c r="H190" s="111"/>
      <c r="I190" s="218"/>
      <c r="J190" s="119"/>
      <c r="K190" s="184">
        <v>0</v>
      </c>
      <c r="L190" s="77"/>
      <c r="M190" s="105"/>
      <c r="N190" s="44"/>
      <c r="O190" s="76"/>
    </row>
    <row r="191" spans="1:15" ht="18.75" hidden="1" customHeight="1" thickTop="1" thickBot="1">
      <c r="A191" s="162"/>
      <c r="B191" s="181"/>
      <c r="C191" s="111"/>
      <c r="D191" s="83"/>
      <c r="E191" s="111"/>
      <c r="F191" s="111"/>
      <c r="G191" s="111"/>
      <c r="H191" s="111"/>
      <c r="I191" s="218"/>
      <c r="J191" s="119"/>
      <c r="K191" s="184">
        <v>0</v>
      </c>
      <c r="L191" s="77"/>
      <c r="M191" s="105"/>
      <c r="N191" s="44"/>
      <c r="O191" s="76"/>
    </row>
    <row r="192" spans="1:15" ht="18.75" hidden="1" customHeight="1" thickTop="1" thickBot="1">
      <c r="A192" s="162"/>
      <c r="B192" s="181"/>
      <c r="C192" s="111"/>
      <c r="D192" s="83"/>
      <c r="E192" s="111"/>
      <c r="F192" s="111"/>
      <c r="G192" s="111"/>
      <c r="H192" s="111"/>
      <c r="I192" s="218"/>
      <c r="J192" s="119"/>
      <c r="K192" s="184">
        <v>0</v>
      </c>
      <c r="L192" s="77"/>
      <c r="M192" s="105"/>
      <c r="N192" s="44"/>
      <c r="O192" s="76"/>
    </row>
    <row r="193" spans="1:15" ht="18.75" hidden="1" customHeight="1" thickTop="1" thickBot="1">
      <c r="A193" s="162"/>
      <c r="B193" s="181"/>
      <c r="C193" s="111"/>
      <c r="D193" s="83"/>
      <c r="E193" s="111"/>
      <c r="F193" s="111"/>
      <c r="G193" s="111"/>
      <c r="H193" s="111"/>
      <c r="I193" s="218"/>
      <c r="J193" s="119"/>
      <c r="K193" s="184">
        <v>0</v>
      </c>
      <c r="L193" s="77"/>
      <c r="M193" s="105"/>
      <c r="N193" s="44"/>
      <c r="O193" s="76"/>
    </row>
    <row r="194" spans="1:15" ht="18.75" hidden="1" customHeight="1" thickTop="1" thickBot="1">
      <c r="A194" s="162"/>
      <c r="B194" s="181"/>
      <c r="C194" s="111"/>
      <c r="D194" s="83"/>
      <c r="E194" s="111"/>
      <c r="F194" s="111"/>
      <c r="G194" s="111"/>
      <c r="H194" s="111"/>
      <c r="I194" s="218"/>
      <c r="J194" s="119"/>
      <c r="K194" s="184">
        <v>0</v>
      </c>
      <c r="L194" s="77"/>
      <c r="M194" s="105"/>
      <c r="N194" s="44"/>
      <c r="O194" s="76"/>
    </row>
    <row r="195" spans="1:15" ht="18.75" hidden="1" customHeight="1" thickTop="1" thickBot="1">
      <c r="A195" s="162"/>
      <c r="B195" s="181"/>
      <c r="C195" s="111"/>
      <c r="D195" s="83"/>
      <c r="E195" s="111"/>
      <c r="F195" s="111"/>
      <c r="G195" s="111"/>
      <c r="H195" s="111"/>
      <c r="I195" s="218"/>
      <c r="J195" s="119"/>
      <c r="K195" s="184">
        <v>0</v>
      </c>
      <c r="L195" s="77"/>
      <c r="M195" s="105"/>
      <c r="N195" s="44"/>
      <c r="O195" s="76"/>
    </row>
    <row r="196" spans="1:15" ht="18.75" hidden="1" customHeight="1" thickTop="1" thickBot="1">
      <c r="A196" s="162"/>
      <c r="B196" s="181"/>
      <c r="C196" s="111"/>
      <c r="D196" s="83"/>
      <c r="E196" s="111"/>
      <c r="F196" s="111"/>
      <c r="G196" s="111"/>
      <c r="H196" s="111"/>
      <c r="I196" s="218"/>
      <c r="J196" s="119"/>
      <c r="K196" s="184">
        <v>0</v>
      </c>
      <c r="L196" s="77"/>
      <c r="M196" s="105"/>
      <c r="N196" s="44"/>
      <c r="O196" s="76"/>
    </row>
    <row r="197" spans="1:15" ht="18.75" hidden="1" customHeight="1" thickTop="1" thickBot="1">
      <c r="A197" s="162"/>
      <c r="B197" s="181"/>
      <c r="C197" s="111"/>
      <c r="D197" s="83"/>
      <c r="E197" s="111"/>
      <c r="F197" s="111"/>
      <c r="G197" s="111"/>
      <c r="H197" s="111"/>
      <c r="I197" s="218"/>
      <c r="J197" s="119"/>
      <c r="K197" s="184">
        <v>0</v>
      </c>
      <c r="L197" s="77"/>
      <c r="M197" s="105"/>
      <c r="N197" s="44"/>
      <c r="O197" s="76"/>
    </row>
    <row r="198" spans="1:15" ht="18.75" hidden="1" customHeight="1" thickTop="1" thickBot="1">
      <c r="A198" s="162"/>
      <c r="B198" s="181"/>
      <c r="C198" s="111"/>
      <c r="D198" s="83"/>
      <c r="E198" s="111"/>
      <c r="F198" s="111"/>
      <c r="G198" s="111"/>
      <c r="H198" s="111"/>
      <c r="I198" s="218"/>
      <c r="J198" s="119"/>
      <c r="K198" s="184">
        <v>0</v>
      </c>
      <c r="L198" s="77"/>
      <c r="M198" s="105"/>
      <c r="N198" s="44"/>
      <c r="O198" s="76"/>
    </row>
    <row r="199" spans="1:15" ht="18.75" hidden="1" customHeight="1" thickTop="1" thickBot="1">
      <c r="A199" s="162"/>
      <c r="B199" s="181"/>
      <c r="C199" s="111"/>
      <c r="D199" s="83"/>
      <c r="E199" s="111"/>
      <c r="F199" s="111"/>
      <c r="G199" s="111"/>
      <c r="H199" s="111"/>
      <c r="I199" s="218"/>
      <c r="J199" s="119"/>
      <c r="K199" s="184">
        <v>0</v>
      </c>
      <c r="L199" s="77"/>
      <c r="M199" s="105"/>
      <c r="N199" s="44"/>
      <c r="O199" s="76"/>
    </row>
    <row r="200" spans="1:15" ht="18.75" customHeight="1" thickTop="1" thickBot="1">
      <c r="A200" s="162"/>
      <c r="B200" s="407"/>
      <c r="C200" s="136" t="s">
        <v>156</v>
      </c>
      <c r="D200" s="132">
        <v>7214101</v>
      </c>
      <c r="E200" s="419" t="s">
        <v>614</v>
      </c>
      <c r="F200" s="419"/>
      <c r="G200" s="419"/>
      <c r="H200" s="419"/>
      <c r="I200" s="133" t="s">
        <v>41</v>
      </c>
      <c r="J200" s="60" t="s">
        <v>385</v>
      </c>
      <c r="K200" s="40">
        <v>1.3778560541913631</v>
      </c>
      <c r="L200" s="41">
        <f t="shared" ref="L200:L223" si="12">K200*(1-$H$3/100)</f>
        <v>1.3778560541913631</v>
      </c>
      <c r="M200" s="42">
        <f t="shared" ref="M200:M223" si="13">K200*$H$2</f>
        <v>58.021518441998303</v>
      </c>
      <c r="N200" s="135">
        <f t="shared" ref="N200:N223" si="14">M200*(1-$H$3/100)</f>
        <v>58.021518441998303</v>
      </c>
      <c r="O200" s="76"/>
    </row>
    <row r="201" spans="1:15" ht="18.75" customHeight="1" thickTop="1" thickBot="1">
      <c r="A201" s="162"/>
      <c r="B201" s="405"/>
      <c r="C201" s="97" t="s">
        <v>157</v>
      </c>
      <c r="D201" s="46">
        <v>7214102</v>
      </c>
      <c r="E201" s="417" t="s">
        <v>614</v>
      </c>
      <c r="F201" s="417"/>
      <c r="G201" s="417"/>
      <c r="H201" s="417"/>
      <c r="I201" s="68" t="s">
        <v>41</v>
      </c>
      <c r="J201" s="84" t="s">
        <v>11</v>
      </c>
      <c r="K201" s="48">
        <v>6.1508484335309044</v>
      </c>
      <c r="L201" s="49">
        <f t="shared" si="12"/>
        <v>6.1508484335309044</v>
      </c>
      <c r="M201" s="50">
        <f t="shared" si="13"/>
        <v>259.01222753598637</v>
      </c>
      <c r="N201" s="51">
        <f t="shared" si="14"/>
        <v>259.01222753598637</v>
      </c>
      <c r="O201" s="76"/>
    </row>
    <row r="202" spans="1:15" ht="18.75" customHeight="1" thickTop="1" thickBot="1">
      <c r="A202" s="162"/>
      <c r="B202" s="405"/>
      <c r="C202" s="97" t="s">
        <v>158</v>
      </c>
      <c r="D202" s="46">
        <v>7214104</v>
      </c>
      <c r="E202" s="417" t="s">
        <v>614</v>
      </c>
      <c r="F202" s="417"/>
      <c r="G202" s="417"/>
      <c r="H202" s="417"/>
      <c r="I202" s="68" t="s">
        <v>41</v>
      </c>
      <c r="J202" s="85" t="s">
        <v>386</v>
      </c>
      <c r="K202" s="48">
        <v>5.2020254022015235</v>
      </c>
      <c r="L202" s="49">
        <f t="shared" si="12"/>
        <v>5.2020254022015235</v>
      </c>
      <c r="M202" s="50">
        <f t="shared" si="13"/>
        <v>219.05728968670616</v>
      </c>
      <c r="N202" s="51">
        <f t="shared" si="14"/>
        <v>219.05728968670616</v>
      </c>
      <c r="O202" s="76"/>
    </row>
    <row r="203" spans="1:15" ht="18.75" customHeight="1" thickTop="1" thickBot="1">
      <c r="A203" s="162"/>
      <c r="B203" s="405"/>
      <c r="C203" s="112" t="s">
        <v>159</v>
      </c>
      <c r="D203" s="95">
        <v>7214108</v>
      </c>
      <c r="E203" s="414" t="s">
        <v>614</v>
      </c>
      <c r="F203" s="414"/>
      <c r="G203" s="414"/>
      <c r="H203" s="414"/>
      <c r="I203" s="96" t="s">
        <v>41</v>
      </c>
      <c r="J203" s="103" t="s">
        <v>388</v>
      </c>
      <c r="K203" s="98">
        <v>4.6657341236240466</v>
      </c>
      <c r="L203" s="99">
        <f t="shared" si="12"/>
        <v>4.6657341236240466</v>
      </c>
      <c r="M203" s="100">
        <f t="shared" si="13"/>
        <v>196.47406394580861</v>
      </c>
      <c r="N203" s="69">
        <f t="shared" si="14"/>
        <v>196.47406394580861</v>
      </c>
      <c r="O203" s="76"/>
    </row>
    <row r="204" spans="1:15" ht="18.75" customHeight="1" thickTop="1" thickBot="1">
      <c r="A204" s="162"/>
      <c r="B204" s="405"/>
      <c r="C204" s="138" t="s">
        <v>160</v>
      </c>
      <c r="D204" s="59">
        <v>7214201</v>
      </c>
      <c r="E204" s="428" t="s">
        <v>615</v>
      </c>
      <c r="F204" s="428"/>
      <c r="G204" s="428"/>
      <c r="H204" s="428"/>
      <c r="I204" s="139" t="s">
        <v>41</v>
      </c>
      <c r="J204" s="60" t="s">
        <v>385</v>
      </c>
      <c r="K204" s="61">
        <v>2.0296562235393734</v>
      </c>
      <c r="L204" s="62">
        <f t="shared" si="12"/>
        <v>2.0296562235393734</v>
      </c>
      <c r="M204" s="63">
        <f t="shared" si="13"/>
        <v>85.468823573243014</v>
      </c>
      <c r="N204" s="67">
        <f t="shared" si="14"/>
        <v>85.468823573243014</v>
      </c>
      <c r="O204" s="76"/>
    </row>
    <row r="205" spans="1:15" ht="18.75" customHeight="1" thickTop="1" thickBot="1">
      <c r="A205" s="162"/>
      <c r="B205" s="405"/>
      <c r="C205" s="97" t="s">
        <v>161</v>
      </c>
      <c r="D205" s="46">
        <v>7214202</v>
      </c>
      <c r="E205" s="417" t="s">
        <v>615</v>
      </c>
      <c r="F205" s="417"/>
      <c r="G205" s="417"/>
      <c r="H205" s="417"/>
      <c r="I205" s="68" t="s">
        <v>41</v>
      </c>
      <c r="J205" s="84" t="s">
        <v>11</v>
      </c>
      <c r="K205" s="48">
        <v>7.6730906011854358</v>
      </c>
      <c r="L205" s="49">
        <f t="shared" si="12"/>
        <v>7.6730906011854358</v>
      </c>
      <c r="M205" s="50">
        <f t="shared" si="13"/>
        <v>323.11384521591867</v>
      </c>
      <c r="N205" s="51">
        <f t="shared" si="14"/>
        <v>323.11384521591867</v>
      </c>
      <c r="O205" s="77"/>
    </row>
    <row r="206" spans="1:15" ht="18.75" customHeight="1" thickTop="1" thickBot="1">
      <c r="A206" s="162"/>
      <c r="B206" s="405"/>
      <c r="C206" s="97" t="s">
        <v>162</v>
      </c>
      <c r="D206" s="46">
        <v>7214204</v>
      </c>
      <c r="E206" s="417" t="s">
        <v>615</v>
      </c>
      <c r="F206" s="417"/>
      <c r="G206" s="417"/>
      <c r="H206" s="417"/>
      <c r="I206" s="68" t="s">
        <v>41</v>
      </c>
      <c r="J206" s="85" t="s">
        <v>386</v>
      </c>
      <c r="K206" s="48">
        <v>6.2787332768839956</v>
      </c>
      <c r="L206" s="49">
        <f t="shared" si="12"/>
        <v>6.2787332768839956</v>
      </c>
      <c r="M206" s="50">
        <f t="shared" si="13"/>
        <v>264.39745828958507</v>
      </c>
      <c r="N206" s="51">
        <f t="shared" si="14"/>
        <v>264.39745828958507</v>
      </c>
      <c r="O206" s="77"/>
    </row>
    <row r="207" spans="1:15" ht="18.75" customHeight="1" thickTop="1" thickBot="1">
      <c r="A207" s="162"/>
      <c r="B207" s="405"/>
      <c r="C207" s="112" t="s">
        <v>163</v>
      </c>
      <c r="D207" s="95">
        <v>7214208</v>
      </c>
      <c r="E207" s="414" t="s">
        <v>615</v>
      </c>
      <c r="F207" s="414"/>
      <c r="G207" s="414"/>
      <c r="H207" s="414"/>
      <c r="I207" s="96" t="s">
        <v>41</v>
      </c>
      <c r="J207" s="103" t="s">
        <v>388</v>
      </c>
      <c r="K207" s="98">
        <v>5.1979000846740044</v>
      </c>
      <c r="L207" s="99">
        <f t="shared" si="12"/>
        <v>5.1979000846740044</v>
      </c>
      <c r="M207" s="100">
        <f t="shared" si="13"/>
        <v>218.88357256562233</v>
      </c>
      <c r="N207" s="69">
        <f t="shared" si="14"/>
        <v>218.88357256562233</v>
      </c>
      <c r="O207" s="77"/>
    </row>
    <row r="208" spans="1:15" ht="18.75" customHeight="1" thickTop="1" thickBot="1">
      <c r="A208" s="162"/>
      <c r="B208" s="405"/>
      <c r="C208" s="138" t="s">
        <v>164</v>
      </c>
      <c r="D208" s="59">
        <v>7214301</v>
      </c>
      <c r="E208" s="428" t="s">
        <v>616</v>
      </c>
      <c r="F208" s="428"/>
      <c r="G208" s="428"/>
      <c r="H208" s="428"/>
      <c r="I208" s="139" t="s">
        <v>41</v>
      </c>
      <c r="J208" s="60" t="s">
        <v>385</v>
      </c>
      <c r="K208" s="61">
        <v>2.7350855207451312</v>
      </c>
      <c r="L208" s="62">
        <f t="shared" si="12"/>
        <v>2.7350855207451312</v>
      </c>
      <c r="M208" s="63">
        <f t="shared" si="13"/>
        <v>115.17445127857748</v>
      </c>
      <c r="N208" s="67">
        <f t="shared" si="14"/>
        <v>115.17445127857748</v>
      </c>
      <c r="O208" s="77"/>
    </row>
    <row r="209" spans="1:15" ht="18.75" customHeight="1" thickTop="1" thickBot="1">
      <c r="A209" s="162"/>
      <c r="B209" s="405"/>
      <c r="C209" s="97" t="s">
        <v>165</v>
      </c>
      <c r="D209" s="46">
        <v>7214302</v>
      </c>
      <c r="E209" s="417" t="s">
        <v>616</v>
      </c>
      <c r="F209" s="417"/>
      <c r="G209" s="417"/>
      <c r="H209" s="417"/>
      <c r="I209" s="68" t="s">
        <v>41</v>
      </c>
      <c r="J209" s="84" t="s">
        <v>11</v>
      </c>
      <c r="K209" s="48">
        <v>10.111153259949194</v>
      </c>
      <c r="L209" s="49">
        <f t="shared" si="12"/>
        <v>10.111153259949194</v>
      </c>
      <c r="M209" s="50">
        <f t="shared" si="13"/>
        <v>425.78066377646059</v>
      </c>
      <c r="N209" s="51">
        <f t="shared" si="14"/>
        <v>425.78066377646059</v>
      </c>
      <c r="O209" s="77"/>
    </row>
    <row r="210" spans="1:15" ht="18.75" customHeight="1" thickTop="1" thickBot="1">
      <c r="A210" s="162"/>
      <c r="B210" s="405"/>
      <c r="C210" s="97" t="s">
        <v>166</v>
      </c>
      <c r="D210" s="46">
        <v>7214304</v>
      </c>
      <c r="E210" s="417" t="s">
        <v>616</v>
      </c>
      <c r="F210" s="417"/>
      <c r="G210" s="417"/>
      <c r="H210" s="417"/>
      <c r="I210" s="68" t="s">
        <v>41</v>
      </c>
      <c r="J210" s="85" t="s">
        <v>386</v>
      </c>
      <c r="K210" s="48">
        <v>8.2465097375105856</v>
      </c>
      <c r="L210" s="49">
        <f t="shared" si="12"/>
        <v>8.2465097375105856</v>
      </c>
      <c r="M210" s="50">
        <f t="shared" si="13"/>
        <v>347.26052504657076</v>
      </c>
      <c r="N210" s="51">
        <f t="shared" si="14"/>
        <v>347.26052504657076</v>
      </c>
      <c r="O210" s="77"/>
    </row>
    <row r="211" spans="1:15" ht="18.75" customHeight="1" thickTop="1" thickBot="1">
      <c r="A211" s="162"/>
      <c r="B211" s="405"/>
      <c r="C211" s="112" t="s">
        <v>167</v>
      </c>
      <c r="D211" s="95">
        <v>7214308</v>
      </c>
      <c r="E211" s="414" t="s">
        <v>616</v>
      </c>
      <c r="F211" s="414"/>
      <c r="G211" s="414"/>
      <c r="H211" s="414"/>
      <c r="I211" s="96" t="s">
        <v>41</v>
      </c>
      <c r="J211" s="103" t="s">
        <v>388</v>
      </c>
      <c r="K211" s="98">
        <v>6.0064623200677385</v>
      </c>
      <c r="L211" s="99">
        <f t="shared" si="12"/>
        <v>6.0064623200677385</v>
      </c>
      <c r="M211" s="100">
        <f t="shared" si="13"/>
        <v>252.93212829805248</v>
      </c>
      <c r="N211" s="69">
        <f t="shared" si="14"/>
        <v>252.93212829805248</v>
      </c>
      <c r="O211" s="77"/>
    </row>
    <row r="212" spans="1:15" ht="18.75" customHeight="1" thickTop="1" thickBot="1">
      <c r="A212" s="162"/>
      <c r="B212" s="405"/>
      <c r="C212" s="138" t="s">
        <v>168</v>
      </c>
      <c r="D212" s="59">
        <v>7214401</v>
      </c>
      <c r="E212" s="428" t="s">
        <v>617</v>
      </c>
      <c r="F212" s="428"/>
      <c r="G212" s="428"/>
      <c r="H212" s="428"/>
      <c r="I212" s="139" t="s">
        <v>41</v>
      </c>
      <c r="J212" s="60" t="s">
        <v>385</v>
      </c>
      <c r="K212" s="61">
        <v>2.974353937341236</v>
      </c>
      <c r="L212" s="62">
        <f t="shared" si="12"/>
        <v>2.974353937341236</v>
      </c>
      <c r="M212" s="63">
        <f t="shared" si="13"/>
        <v>125.25004430143944</v>
      </c>
      <c r="N212" s="67">
        <f t="shared" si="14"/>
        <v>125.25004430143944</v>
      </c>
      <c r="O212" s="77"/>
    </row>
    <row r="213" spans="1:15" ht="18.75" customHeight="1" thickTop="1" thickBot="1">
      <c r="A213" s="162"/>
      <c r="B213" s="405"/>
      <c r="C213" s="97" t="s">
        <v>169</v>
      </c>
      <c r="D213" s="46">
        <v>7214402</v>
      </c>
      <c r="E213" s="417" t="s">
        <v>617</v>
      </c>
      <c r="F213" s="417"/>
      <c r="G213" s="417"/>
      <c r="H213" s="417"/>
      <c r="I213" s="68" t="s">
        <v>41</v>
      </c>
      <c r="J213" s="84" t="s">
        <v>11</v>
      </c>
      <c r="K213" s="48">
        <v>10.569063505503809</v>
      </c>
      <c r="L213" s="49">
        <f t="shared" si="12"/>
        <v>10.569063505503809</v>
      </c>
      <c r="M213" s="50">
        <f t="shared" si="13"/>
        <v>445.06326421676539</v>
      </c>
      <c r="N213" s="51">
        <f t="shared" si="14"/>
        <v>445.06326421676539</v>
      </c>
      <c r="O213" s="77"/>
    </row>
    <row r="214" spans="1:15" ht="18.75" customHeight="1" thickTop="1" thickBot="1">
      <c r="A214" s="162"/>
      <c r="B214" s="405"/>
      <c r="C214" s="97" t="s">
        <v>170</v>
      </c>
      <c r="D214" s="46">
        <v>7214404</v>
      </c>
      <c r="E214" s="417" t="s">
        <v>617</v>
      </c>
      <c r="F214" s="417"/>
      <c r="G214" s="417"/>
      <c r="H214" s="417"/>
      <c r="I214" s="68" t="s">
        <v>41</v>
      </c>
      <c r="J214" s="85" t="s">
        <v>386</v>
      </c>
      <c r="K214" s="48">
        <v>7.4998272650296354</v>
      </c>
      <c r="L214" s="49">
        <f t="shared" si="12"/>
        <v>7.4998272650296354</v>
      </c>
      <c r="M214" s="50">
        <f t="shared" si="13"/>
        <v>315.81772613039794</v>
      </c>
      <c r="N214" s="51">
        <f t="shared" si="14"/>
        <v>315.81772613039794</v>
      </c>
      <c r="O214" s="77"/>
    </row>
    <row r="215" spans="1:15" ht="18.75" customHeight="1" thickTop="1" thickBot="1">
      <c r="A215" s="162"/>
      <c r="B215" s="405"/>
      <c r="C215" s="112" t="s">
        <v>171</v>
      </c>
      <c r="D215" s="95">
        <v>7214408</v>
      </c>
      <c r="E215" s="414" t="s">
        <v>617</v>
      </c>
      <c r="F215" s="414"/>
      <c r="G215" s="414"/>
      <c r="H215" s="414"/>
      <c r="I215" s="96" t="s">
        <v>41</v>
      </c>
      <c r="J215" s="103" t="s">
        <v>388</v>
      </c>
      <c r="K215" s="98">
        <v>6.451996613039797</v>
      </c>
      <c r="L215" s="99">
        <f t="shared" si="12"/>
        <v>6.451996613039797</v>
      </c>
      <c r="M215" s="100">
        <f t="shared" si="13"/>
        <v>271.69357737510586</v>
      </c>
      <c r="N215" s="69">
        <f t="shared" si="14"/>
        <v>271.69357737510586</v>
      </c>
      <c r="O215" s="77"/>
    </row>
    <row r="216" spans="1:15" ht="18.75" customHeight="1" thickTop="1" thickBot="1">
      <c r="A216" s="422" t="s">
        <v>1</v>
      </c>
      <c r="B216" s="405"/>
      <c r="C216" s="138" t="s">
        <v>172</v>
      </c>
      <c r="D216" s="59">
        <v>7214501</v>
      </c>
      <c r="E216" s="428" t="s">
        <v>618</v>
      </c>
      <c r="F216" s="428"/>
      <c r="G216" s="428"/>
      <c r="H216" s="428"/>
      <c r="I216" s="139" t="s">
        <v>41</v>
      </c>
      <c r="J216" s="60" t="s">
        <v>385</v>
      </c>
      <c r="K216" s="61">
        <v>3.1269906858594414</v>
      </c>
      <c r="L216" s="62">
        <f t="shared" si="12"/>
        <v>3.1269906858594414</v>
      </c>
      <c r="M216" s="63">
        <f t="shared" si="13"/>
        <v>131.67757778154109</v>
      </c>
      <c r="N216" s="67">
        <f t="shared" si="14"/>
        <v>131.67757778154109</v>
      </c>
      <c r="O216" s="77"/>
    </row>
    <row r="217" spans="1:15" ht="18.75" customHeight="1" thickTop="1" thickBot="1">
      <c r="A217" s="423"/>
      <c r="B217" s="405"/>
      <c r="C217" s="97" t="s">
        <v>173</v>
      </c>
      <c r="D217" s="46">
        <v>7214502</v>
      </c>
      <c r="E217" s="417" t="s">
        <v>618</v>
      </c>
      <c r="F217" s="417"/>
      <c r="G217" s="417"/>
      <c r="H217" s="417"/>
      <c r="I217" s="68" t="s">
        <v>41</v>
      </c>
      <c r="J217" s="84" t="s">
        <v>11</v>
      </c>
      <c r="K217" s="48">
        <v>11.823160033869602</v>
      </c>
      <c r="L217" s="49">
        <f t="shared" si="12"/>
        <v>11.823160033869602</v>
      </c>
      <c r="M217" s="50">
        <f t="shared" si="13"/>
        <v>497.87326902624892</v>
      </c>
      <c r="N217" s="51">
        <f t="shared" si="14"/>
        <v>497.87326902624892</v>
      </c>
      <c r="O217" s="77"/>
    </row>
    <row r="218" spans="1:15" ht="18.75" customHeight="1" thickTop="1" thickBot="1">
      <c r="A218" s="423"/>
      <c r="B218" s="405"/>
      <c r="C218" s="97" t="s">
        <v>174</v>
      </c>
      <c r="D218" s="46">
        <v>7214504</v>
      </c>
      <c r="E218" s="417" t="s">
        <v>618</v>
      </c>
      <c r="F218" s="417"/>
      <c r="G218" s="417"/>
      <c r="H218" s="417"/>
      <c r="I218" s="68" t="s">
        <v>41</v>
      </c>
      <c r="J218" s="85" t="s">
        <v>386</v>
      </c>
      <c r="K218" s="48">
        <v>7.8298526672311599</v>
      </c>
      <c r="L218" s="49">
        <f t="shared" si="12"/>
        <v>7.8298526672311599</v>
      </c>
      <c r="M218" s="50">
        <f t="shared" si="13"/>
        <v>329.71509581710416</v>
      </c>
      <c r="N218" s="51">
        <f t="shared" si="14"/>
        <v>329.71509581710416</v>
      </c>
      <c r="O218" s="77"/>
    </row>
    <row r="219" spans="1:15" ht="18.75" customHeight="1" thickTop="1" thickBot="1">
      <c r="A219" s="423"/>
      <c r="B219" s="405"/>
      <c r="C219" s="112" t="s">
        <v>175</v>
      </c>
      <c r="D219" s="95">
        <v>7214508</v>
      </c>
      <c r="E219" s="414" t="s">
        <v>618</v>
      </c>
      <c r="F219" s="414"/>
      <c r="G219" s="414"/>
      <c r="H219" s="414"/>
      <c r="I219" s="96" t="s">
        <v>41</v>
      </c>
      <c r="J219" s="103" t="s">
        <v>388</v>
      </c>
      <c r="K219" s="98">
        <v>6.604633361558002</v>
      </c>
      <c r="L219" s="99">
        <f t="shared" si="12"/>
        <v>6.604633361558002</v>
      </c>
      <c r="M219" s="100">
        <f t="shared" si="13"/>
        <v>278.12111085520746</v>
      </c>
      <c r="N219" s="69">
        <f t="shared" si="14"/>
        <v>278.12111085520746</v>
      </c>
      <c r="O219" s="77"/>
    </row>
    <row r="220" spans="1:15" ht="18.75" customHeight="1" thickTop="1" thickBot="1">
      <c r="A220" s="423"/>
      <c r="B220" s="405"/>
      <c r="C220" s="138" t="s">
        <v>176</v>
      </c>
      <c r="D220" s="59">
        <v>7214601</v>
      </c>
      <c r="E220" s="428" t="s">
        <v>619</v>
      </c>
      <c r="F220" s="428"/>
      <c r="G220" s="428"/>
      <c r="H220" s="428"/>
      <c r="I220" s="139" t="s">
        <v>41</v>
      </c>
      <c r="J220" s="60" t="s">
        <v>385</v>
      </c>
      <c r="K220" s="61">
        <v>3.6756579170194752</v>
      </c>
      <c r="L220" s="62">
        <f t="shared" si="12"/>
        <v>3.6756579170194752</v>
      </c>
      <c r="M220" s="63">
        <f t="shared" si="13"/>
        <v>154.78195488569011</v>
      </c>
      <c r="N220" s="67">
        <f t="shared" si="14"/>
        <v>154.78195488569011</v>
      </c>
      <c r="O220" s="77"/>
    </row>
    <row r="221" spans="1:15" ht="18.75" customHeight="1" thickTop="1" thickBot="1">
      <c r="A221" s="423"/>
      <c r="B221" s="405"/>
      <c r="C221" s="97" t="s">
        <v>177</v>
      </c>
      <c r="D221" s="46">
        <v>7214602</v>
      </c>
      <c r="E221" s="417" t="s">
        <v>619</v>
      </c>
      <c r="F221" s="417"/>
      <c r="G221" s="417"/>
      <c r="H221" s="417"/>
      <c r="I221" s="68" t="s">
        <v>41</v>
      </c>
      <c r="J221" s="84" t="s">
        <v>11</v>
      </c>
      <c r="K221" s="48">
        <v>14.236470787468248</v>
      </c>
      <c r="L221" s="49">
        <f t="shared" si="12"/>
        <v>14.236470787468248</v>
      </c>
      <c r="M221" s="50">
        <f t="shared" si="13"/>
        <v>599.49778486028788</v>
      </c>
      <c r="N221" s="51">
        <f t="shared" si="14"/>
        <v>599.49778486028788</v>
      </c>
      <c r="O221" s="77"/>
    </row>
    <row r="222" spans="1:15" ht="18.75" customHeight="1" thickTop="1" thickBot="1">
      <c r="A222" s="423"/>
      <c r="B222" s="405"/>
      <c r="C222" s="97" t="s">
        <v>178</v>
      </c>
      <c r="D222" s="46">
        <v>7214604</v>
      </c>
      <c r="E222" s="417" t="s">
        <v>619</v>
      </c>
      <c r="F222" s="417"/>
      <c r="G222" s="417"/>
      <c r="H222" s="417"/>
      <c r="I222" s="68" t="s">
        <v>41</v>
      </c>
      <c r="J222" s="85" t="s">
        <v>386</v>
      </c>
      <c r="K222" s="48">
        <v>8.8941845893310756</v>
      </c>
      <c r="L222" s="49">
        <f t="shared" si="12"/>
        <v>8.8941845893310756</v>
      </c>
      <c r="M222" s="50">
        <f t="shared" si="13"/>
        <v>374.5341130567316</v>
      </c>
      <c r="N222" s="51">
        <f t="shared" si="14"/>
        <v>374.5341130567316</v>
      </c>
      <c r="O222" s="77"/>
    </row>
    <row r="223" spans="1:15" ht="18.75" customHeight="1" thickTop="1" thickBot="1">
      <c r="A223" s="423"/>
      <c r="B223" s="406"/>
      <c r="C223" s="110" t="s">
        <v>179</v>
      </c>
      <c r="D223" s="106">
        <v>7214608</v>
      </c>
      <c r="E223" s="409" t="s">
        <v>619</v>
      </c>
      <c r="F223" s="409"/>
      <c r="G223" s="409"/>
      <c r="H223" s="409"/>
      <c r="I223" s="107" t="s">
        <v>41</v>
      </c>
      <c r="J223" s="103" t="s">
        <v>388</v>
      </c>
      <c r="K223" s="109">
        <v>6.798523285351397</v>
      </c>
      <c r="L223" s="109">
        <f t="shared" si="12"/>
        <v>6.798523285351397</v>
      </c>
      <c r="M223" s="108">
        <f t="shared" si="13"/>
        <v>286.28581554614732</v>
      </c>
      <c r="N223" s="118">
        <f t="shared" si="14"/>
        <v>286.28581554614732</v>
      </c>
      <c r="O223" s="77"/>
    </row>
    <row r="224" spans="1:15" ht="18.75" hidden="1" customHeight="1" thickTop="1" thickBot="1">
      <c r="A224" s="423"/>
      <c r="B224" s="181"/>
      <c r="C224" s="111"/>
      <c r="D224" s="83"/>
      <c r="E224" s="111"/>
      <c r="F224" s="111"/>
      <c r="G224" s="111"/>
      <c r="H224" s="111"/>
      <c r="I224" s="104"/>
      <c r="J224" s="103"/>
      <c r="K224" s="77">
        <v>0</v>
      </c>
      <c r="L224" s="77"/>
      <c r="M224" s="105"/>
      <c r="N224" s="44"/>
      <c r="O224" s="77"/>
    </row>
    <row r="225" spans="1:15" ht="18.75" hidden="1" customHeight="1" thickTop="1" thickBot="1">
      <c r="A225" s="423"/>
      <c r="B225" s="181"/>
      <c r="C225" s="111"/>
      <c r="D225" s="83"/>
      <c r="E225" s="111"/>
      <c r="F225" s="111"/>
      <c r="G225" s="111"/>
      <c r="H225" s="111"/>
      <c r="I225" s="104"/>
      <c r="J225" s="103"/>
      <c r="K225" s="77">
        <v>0</v>
      </c>
      <c r="L225" s="77"/>
      <c r="M225" s="105"/>
      <c r="N225" s="44"/>
      <c r="O225" s="77"/>
    </row>
    <row r="226" spans="1:15" ht="18.75" hidden="1" customHeight="1" thickTop="1" thickBot="1">
      <c r="A226" s="423"/>
      <c r="B226" s="181"/>
      <c r="C226" s="111"/>
      <c r="D226" s="83"/>
      <c r="E226" s="111"/>
      <c r="F226" s="111"/>
      <c r="G226" s="111"/>
      <c r="H226" s="111"/>
      <c r="I226" s="104"/>
      <c r="J226" s="103"/>
      <c r="K226" s="77">
        <v>0</v>
      </c>
      <c r="L226" s="77"/>
      <c r="M226" s="105"/>
      <c r="N226" s="44"/>
      <c r="O226" s="77"/>
    </row>
    <row r="227" spans="1:15" ht="18.75" hidden="1" customHeight="1" thickTop="1" thickBot="1">
      <c r="A227" s="423"/>
      <c r="B227" s="181"/>
      <c r="C227" s="111"/>
      <c r="D227" s="83"/>
      <c r="E227" s="111"/>
      <c r="F227" s="111"/>
      <c r="G227" s="111"/>
      <c r="H227" s="111"/>
      <c r="I227" s="104"/>
      <c r="J227" s="103"/>
      <c r="K227" s="77">
        <v>0</v>
      </c>
      <c r="L227" s="77"/>
      <c r="M227" s="105"/>
      <c r="N227" s="44"/>
      <c r="O227" s="77"/>
    </row>
    <row r="228" spans="1:15" ht="18.75" hidden="1" customHeight="1" thickTop="1" thickBot="1">
      <c r="A228" s="423"/>
      <c r="B228" s="181"/>
      <c r="C228" s="111"/>
      <c r="D228" s="83"/>
      <c r="E228" s="111"/>
      <c r="F228" s="111"/>
      <c r="G228" s="111"/>
      <c r="H228" s="111"/>
      <c r="I228" s="104"/>
      <c r="J228" s="103"/>
      <c r="K228" s="77">
        <v>0</v>
      </c>
      <c r="L228" s="77"/>
      <c r="M228" s="105"/>
      <c r="N228" s="44"/>
      <c r="O228" s="77"/>
    </row>
    <row r="229" spans="1:15" ht="18.75" hidden="1" customHeight="1" thickTop="1" thickBot="1">
      <c r="A229" s="423"/>
      <c r="B229" s="181"/>
      <c r="C229" s="111"/>
      <c r="D229" s="83"/>
      <c r="E229" s="111"/>
      <c r="F229" s="111"/>
      <c r="G229" s="111"/>
      <c r="H229" s="111"/>
      <c r="I229" s="104"/>
      <c r="J229" s="103"/>
      <c r="K229" s="77">
        <v>0</v>
      </c>
      <c r="L229" s="77"/>
      <c r="M229" s="105"/>
      <c r="N229" s="44"/>
      <c r="O229" s="77"/>
    </row>
    <row r="230" spans="1:15" ht="18.75" hidden="1" customHeight="1" thickTop="1" thickBot="1">
      <c r="A230" s="423"/>
      <c r="B230" s="181"/>
      <c r="C230" s="111"/>
      <c r="D230" s="83"/>
      <c r="E230" s="111"/>
      <c r="F230" s="111"/>
      <c r="G230" s="111"/>
      <c r="H230" s="111"/>
      <c r="I230" s="104"/>
      <c r="J230" s="103"/>
      <c r="K230" s="77">
        <v>0</v>
      </c>
      <c r="L230" s="77"/>
      <c r="M230" s="105"/>
      <c r="N230" s="44"/>
      <c r="O230" s="77"/>
    </row>
    <row r="231" spans="1:15" ht="18.75" hidden="1" customHeight="1" thickTop="1" thickBot="1">
      <c r="A231" s="423"/>
      <c r="B231" s="181"/>
      <c r="C231" s="111"/>
      <c r="D231" s="83"/>
      <c r="E231" s="111"/>
      <c r="F231" s="111"/>
      <c r="G231" s="111"/>
      <c r="H231" s="111"/>
      <c r="I231" s="104"/>
      <c r="J231" s="103"/>
      <c r="K231" s="77">
        <v>0</v>
      </c>
      <c r="L231" s="77"/>
      <c r="M231" s="105"/>
      <c r="N231" s="44"/>
      <c r="O231" s="77"/>
    </row>
    <row r="232" spans="1:15" ht="18.75" hidden="1" customHeight="1" thickTop="1" thickBot="1">
      <c r="A232" s="423"/>
      <c r="B232" s="181"/>
      <c r="C232" s="111"/>
      <c r="D232" s="83"/>
      <c r="E232" s="111"/>
      <c r="F232" s="111"/>
      <c r="G232" s="111"/>
      <c r="H232" s="111"/>
      <c r="I232" s="104"/>
      <c r="J232" s="103"/>
      <c r="K232" s="77">
        <v>0</v>
      </c>
      <c r="L232" s="77"/>
      <c r="M232" s="105"/>
      <c r="N232" s="44"/>
      <c r="O232" s="77"/>
    </row>
    <row r="233" spans="1:15" ht="18.75" hidden="1" customHeight="1" thickTop="1" thickBot="1">
      <c r="A233" s="423"/>
      <c r="B233" s="181"/>
      <c r="C233" s="111"/>
      <c r="D233" s="83"/>
      <c r="E233" s="111"/>
      <c r="F233" s="111"/>
      <c r="G233" s="111"/>
      <c r="H233" s="111"/>
      <c r="I233" s="104"/>
      <c r="J233" s="103"/>
      <c r="K233" s="77">
        <v>0</v>
      </c>
      <c r="L233" s="77"/>
      <c r="M233" s="105"/>
      <c r="N233" s="44"/>
      <c r="O233" s="77"/>
    </row>
    <row r="234" spans="1:15" ht="18.75" customHeight="1" thickTop="1" thickBot="1">
      <c r="A234" s="423"/>
      <c r="B234" s="407"/>
      <c r="C234" s="137" t="s">
        <v>251</v>
      </c>
      <c r="D234" s="132">
        <v>7214716</v>
      </c>
      <c r="E234" s="419" t="s">
        <v>3491</v>
      </c>
      <c r="F234" s="419"/>
      <c r="G234" s="419"/>
      <c r="H234" s="419"/>
      <c r="I234" s="133" t="s">
        <v>41</v>
      </c>
      <c r="J234" s="122" t="s">
        <v>212</v>
      </c>
      <c r="K234" s="40">
        <v>1.1978899999999999</v>
      </c>
      <c r="L234" s="41">
        <f t="shared" ref="L234:L245" si="15">K234*(1-$H$3/100)</f>
        <v>1.1978899999999999</v>
      </c>
      <c r="M234" s="42">
        <f t="shared" ref="M234:M245" si="16">K234*$H$2</f>
        <v>50.443147899999992</v>
      </c>
      <c r="N234" s="135">
        <f t="shared" ref="N234:N245" si="17">M234*(1-$H$3/100)</f>
        <v>50.443147899999992</v>
      </c>
      <c r="O234" s="76"/>
    </row>
    <row r="235" spans="1:15" ht="18.75" customHeight="1" thickTop="1" thickBot="1">
      <c r="A235" s="423"/>
      <c r="B235" s="405"/>
      <c r="C235" s="45" t="s">
        <v>252</v>
      </c>
      <c r="D235" s="46">
        <v>7214726</v>
      </c>
      <c r="E235" s="417" t="s">
        <v>3491</v>
      </c>
      <c r="F235" s="417"/>
      <c r="G235" s="417"/>
      <c r="H235" s="417"/>
      <c r="I235" s="68" t="s">
        <v>41</v>
      </c>
      <c r="J235" s="123" t="s">
        <v>213</v>
      </c>
      <c r="K235" s="48">
        <v>0</v>
      </c>
      <c r="L235" s="49">
        <f t="shared" si="15"/>
        <v>0</v>
      </c>
      <c r="M235" s="279">
        <f t="shared" si="16"/>
        <v>0</v>
      </c>
      <c r="N235" s="280">
        <f t="shared" si="17"/>
        <v>0</v>
      </c>
      <c r="O235" s="76"/>
    </row>
    <row r="236" spans="1:15" ht="18.75" customHeight="1" thickTop="1" thickBot="1">
      <c r="A236" s="162"/>
      <c r="B236" s="405"/>
      <c r="C236" s="45" t="s">
        <v>253</v>
      </c>
      <c r="D236" s="46">
        <v>7214746</v>
      </c>
      <c r="E236" s="417" t="s">
        <v>3491</v>
      </c>
      <c r="F236" s="417"/>
      <c r="G236" s="417"/>
      <c r="H236" s="417"/>
      <c r="I236" s="68" t="s">
        <v>41</v>
      </c>
      <c r="J236" s="124" t="s">
        <v>214</v>
      </c>
      <c r="K236" s="48">
        <v>0</v>
      </c>
      <c r="L236" s="49">
        <f t="shared" si="15"/>
        <v>0</v>
      </c>
      <c r="M236" s="279">
        <f t="shared" si="16"/>
        <v>0</v>
      </c>
      <c r="N236" s="280">
        <f t="shared" si="17"/>
        <v>0</v>
      </c>
      <c r="O236" s="76"/>
    </row>
    <row r="237" spans="1:15" ht="18.75" customHeight="1" thickTop="1" thickBot="1">
      <c r="A237" s="162"/>
      <c r="B237" s="405"/>
      <c r="C237" s="141" t="s">
        <v>254</v>
      </c>
      <c r="D237" s="95">
        <v>7214786</v>
      </c>
      <c r="E237" s="414" t="s">
        <v>3491</v>
      </c>
      <c r="F237" s="414"/>
      <c r="G237" s="414"/>
      <c r="H237" s="414"/>
      <c r="I237" s="96" t="s">
        <v>41</v>
      </c>
      <c r="J237" s="125" t="s">
        <v>215</v>
      </c>
      <c r="K237" s="98">
        <v>2.2229999999999999</v>
      </c>
      <c r="L237" s="99">
        <f t="shared" si="15"/>
        <v>2.2229999999999999</v>
      </c>
      <c r="M237" s="100">
        <f t="shared" si="16"/>
        <v>93.610529999999997</v>
      </c>
      <c r="N237" s="69">
        <f t="shared" si="17"/>
        <v>93.610529999999997</v>
      </c>
      <c r="O237" s="76"/>
    </row>
    <row r="238" spans="1:15" ht="18.75" customHeight="1" thickTop="1" thickBot="1">
      <c r="A238" s="162"/>
      <c r="B238" s="405"/>
      <c r="C238" s="36" t="s">
        <v>255</v>
      </c>
      <c r="D238" s="37">
        <v>7214816</v>
      </c>
      <c r="E238" s="408" t="s">
        <v>1775</v>
      </c>
      <c r="F238" s="408"/>
      <c r="G238" s="408"/>
      <c r="H238" s="408"/>
      <c r="I238" s="65" t="s">
        <v>41</v>
      </c>
      <c r="J238" s="122" t="s">
        <v>212</v>
      </c>
      <c r="K238" s="101">
        <v>2.1719599999999999</v>
      </c>
      <c r="L238" s="70">
        <f t="shared" si="15"/>
        <v>2.1719599999999999</v>
      </c>
      <c r="M238" s="66">
        <f t="shared" si="16"/>
        <v>91.461235599999995</v>
      </c>
      <c r="N238" s="43">
        <f t="shared" si="17"/>
        <v>91.461235599999995</v>
      </c>
      <c r="O238" s="76"/>
    </row>
    <row r="239" spans="1:15" ht="18.75" customHeight="1" thickTop="1" thickBot="1">
      <c r="A239" s="162"/>
      <c r="B239" s="405"/>
      <c r="C239" s="45" t="s">
        <v>256</v>
      </c>
      <c r="D239" s="46">
        <v>7214826</v>
      </c>
      <c r="E239" s="417" t="s">
        <v>1775</v>
      </c>
      <c r="F239" s="417"/>
      <c r="G239" s="417"/>
      <c r="H239" s="417"/>
      <c r="I239" s="68" t="s">
        <v>41</v>
      </c>
      <c r="J239" s="123" t="s">
        <v>213</v>
      </c>
      <c r="K239" s="48">
        <v>0</v>
      </c>
      <c r="L239" s="49">
        <f t="shared" si="15"/>
        <v>0</v>
      </c>
      <c r="M239" s="279">
        <f t="shared" si="16"/>
        <v>0</v>
      </c>
      <c r="N239" s="280">
        <f t="shared" si="17"/>
        <v>0</v>
      </c>
      <c r="O239" s="76"/>
    </row>
    <row r="240" spans="1:15" ht="18.75" customHeight="1" thickTop="1" thickBot="1">
      <c r="A240" s="162"/>
      <c r="B240" s="405"/>
      <c r="C240" s="45" t="s">
        <v>257</v>
      </c>
      <c r="D240" s="46">
        <v>7214846</v>
      </c>
      <c r="E240" s="417" t="s">
        <v>1775</v>
      </c>
      <c r="F240" s="417"/>
      <c r="G240" s="417"/>
      <c r="H240" s="417"/>
      <c r="I240" s="68" t="s">
        <v>41</v>
      </c>
      <c r="J240" s="124" t="s">
        <v>214</v>
      </c>
      <c r="K240" s="48">
        <v>0</v>
      </c>
      <c r="L240" s="49">
        <f t="shared" si="15"/>
        <v>0</v>
      </c>
      <c r="M240" s="279">
        <f t="shared" si="16"/>
        <v>0</v>
      </c>
      <c r="N240" s="280">
        <f t="shared" si="17"/>
        <v>0</v>
      </c>
      <c r="O240" s="76"/>
    </row>
    <row r="241" spans="1:15" ht="18.75" customHeight="1" thickTop="1" thickBot="1">
      <c r="A241" s="162"/>
      <c r="B241" s="405"/>
      <c r="C241" s="141" t="s">
        <v>258</v>
      </c>
      <c r="D241" s="95">
        <v>7214886</v>
      </c>
      <c r="E241" s="414" t="s">
        <v>1775</v>
      </c>
      <c r="F241" s="414"/>
      <c r="G241" s="414"/>
      <c r="H241" s="414"/>
      <c r="I241" s="96" t="s">
        <v>41</v>
      </c>
      <c r="J241" s="125" t="s">
        <v>215</v>
      </c>
      <c r="K241" s="98">
        <v>2.8953000000000002</v>
      </c>
      <c r="L241" s="99">
        <f t="shared" si="15"/>
        <v>2.8953000000000002</v>
      </c>
      <c r="M241" s="100">
        <f t="shared" si="16"/>
        <v>121.92108300000001</v>
      </c>
      <c r="N241" s="69">
        <f t="shared" si="17"/>
        <v>121.92108300000001</v>
      </c>
      <c r="O241" s="76"/>
    </row>
    <row r="242" spans="1:15" ht="18.75" customHeight="1" thickTop="1" thickBot="1">
      <c r="A242" s="162"/>
      <c r="B242" s="405"/>
      <c r="C242" s="36" t="s">
        <v>259</v>
      </c>
      <c r="D242" s="37">
        <v>7214916</v>
      </c>
      <c r="E242" s="408" t="s">
        <v>1776</v>
      </c>
      <c r="F242" s="408"/>
      <c r="G242" s="408"/>
      <c r="H242" s="408"/>
      <c r="I242" s="65" t="s">
        <v>41</v>
      </c>
      <c r="J242" s="122" t="s">
        <v>212</v>
      </c>
      <c r="K242" s="101">
        <v>2.7989000000000002</v>
      </c>
      <c r="L242" s="70">
        <f t="shared" si="15"/>
        <v>2.7989000000000002</v>
      </c>
      <c r="M242" s="66">
        <f t="shared" si="16"/>
        <v>117.86167900000001</v>
      </c>
      <c r="N242" s="43">
        <f t="shared" si="17"/>
        <v>117.86167900000001</v>
      </c>
      <c r="O242" s="76"/>
    </row>
    <row r="243" spans="1:15" ht="18.75" customHeight="1" thickTop="1" thickBot="1">
      <c r="A243" s="162"/>
      <c r="B243" s="405"/>
      <c r="C243" s="45" t="s">
        <v>260</v>
      </c>
      <c r="D243" s="46">
        <v>7214926</v>
      </c>
      <c r="E243" s="417" t="s">
        <v>1776</v>
      </c>
      <c r="F243" s="417"/>
      <c r="G243" s="417"/>
      <c r="H243" s="417"/>
      <c r="I243" s="68" t="s">
        <v>41</v>
      </c>
      <c r="J243" s="123" t="s">
        <v>213</v>
      </c>
      <c r="K243" s="48">
        <v>0</v>
      </c>
      <c r="L243" s="49">
        <f t="shared" si="15"/>
        <v>0</v>
      </c>
      <c r="M243" s="279">
        <f t="shared" si="16"/>
        <v>0</v>
      </c>
      <c r="N243" s="280">
        <f t="shared" si="17"/>
        <v>0</v>
      </c>
      <c r="O243" s="76"/>
    </row>
    <row r="244" spans="1:15" ht="18.75" customHeight="1" thickTop="1" thickBot="1">
      <c r="A244" s="162"/>
      <c r="B244" s="405"/>
      <c r="C244" s="45" t="s">
        <v>261</v>
      </c>
      <c r="D244" s="46">
        <v>7214946</v>
      </c>
      <c r="E244" s="417" t="s">
        <v>1776</v>
      </c>
      <c r="F244" s="417"/>
      <c r="G244" s="417"/>
      <c r="H244" s="417"/>
      <c r="I244" s="68" t="s">
        <v>41</v>
      </c>
      <c r="J244" s="124" t="s">
        <v>214</v>
      </c>
      <c r="K244" s="48">
        <v>0</v>
      </c>
      <c r="L244" s="49">
        <f t="shared" si="15"/>
        <v>0</v>
      </c>
      <c r="M244" s="279">
        <f t="shared" si="16"/>
        <v>0</v>
      </c>
      <c r="N244" s="280">
        <f t="shared" si="17"/>
        <v>0</v>
      </c>
      <c r="O244" s="76"/>
    </row>
    <row r="245" spans="1:15" ht="18.75" customHeight="1" thickTop="1" thickBot="1">
      <c r="A245" s="162"/>
      <c r="B245" s="406"/>
      <c r="C245" s="130" t="s">
        <v>262</v>
      </c>
      <c r="D245" s="106">
        <v>7214986</v>
      </c>
      <c r="E245" s="409" t="s">
        <v>1776</v>
      </c>
      <c r="F245" s="409"/>
      <c r="G245" s="409"/>
      <c r="H245" s="409"/>
      <c r="I245" s="113" t="s">
        <v>41</v>
      </c>
      <c r="J245" s="125" t="s">
        <v>215</v>
      </c>
      <c r="K245" s="114">
        <v>3.5676999999999999</v>
      </c>
      <c r="L245" s="109">
        <f t="shared" si="15"/>
        <v>3.5676999999999999</v>
      </c>
      <c r="M245" s="108">
        <f t="shared" si="16"/>
        <v>150.23584699999998</v>
      </c>
      <c r="N245" s="118">
        <f t="shared" si="17"/>
        <v>150.23584699999998</v>
      </c>
      <c r="O245" s="76"/>
    </row>
    <row r="246" spans="1:15" ht="18.75" hidden="1" customHeight="1" thickTop="1" thickBot="1">
      <c r="A246" s="162"/>
      <c r="B246" s="181"/>
      <c r="C246" s="219"/>
      <c r="D246" s="83"/>
      <c r="E246" s="111"/>
      <c r="F246" s="111"/>
      <c r="G246" s="111"/>
      <c r="H246" s="111"/>
      <c r="I246" s="218"/>
      <c r="J246" s="125"/>
      <c r="K246" s="184">
        <v>0</v>
      </c>
      <c r="L246" s="77"/>
      <c r="M246" s="283"/>
      <c r="N246" s="284"/>
      <c r="O246" s="76"/>
    </row>
    <row r="247" spans="1:15" ht="18.75" hidden="1" customHeight="1" thickTop="1" thickBot="1">
      <c r="A247" s="162"/>
      <c r="B247" s="181"/>
      <c r="C247" s="219"/>
      <c r="D247" s="83"/>
      <c r="E247" s="111"/>
      <c r="F247" s="111"/>
      <c r="G247" s="111"/>
      <c r="H247" s="111"/>
      <c r="I247" s="218"/>
      <c r="J247" s="125"/>
      <c r="K247" s="184">
        <v>0</v>
      </c>
      <c r="L247" s="77"/>
      <c r="M247" s="283"/>
      <c r="N247" s="284"/>
      <c r="O247" s="76"/>
    </row>
    <row r="248" spans="1:15" ht="18.75" hidden="1" customHeight="1" thickTop="1" thickBot="1">
      <c r="A248" s="162"/>
      <c r="B248" s="181"/>
      <c r="C248" s="219"/>
      <c r="D248" s="83"/>
      <c r="E248" s="111"/>
      <c r="F248" s="111"/>
      <c r="G248" s="111"/>
      <c r="H248" s="111"/>
      <c r="I248" s="218"/>
      <c r="J248" s="125"/>
      <c r="K248" s="184">
        <v>0</v>
      </c>
      <c r="L248" s="77"/>
      <c r="M248" s="283"/>
      <c r="N248" s="284"/>
      <c r="O248" s="76"/>
    </row>
    <row r="249" spans="1:15" ht="18.75" hidden="1" customHeight="1" thickTop="1" thickBot="1">
      <c r="A249" s="162"/>
      <c r="B249" s="181"/>
      <c r="C249" s="219"/>
      <c r="D249" s="83"/>
      <c r="E249" s="111"/>
      <c r="F249" s="111"/>
      <c r="G249" s="111"/>
      <c r="H249" s="111"/>
      <c r="I249" s="218"/>
      <c r="J249" s="125"/>
      <c r="K249" s="184">
        <v>0</v>
      </c>
      <c r="L249" s="77"/>
      <c r="M249" s="283"/>
      <c r="N249" s="284"/>
      <c r="O249" s="76"/>
    </row>
    <row r="250" spans="1:15" ht="18.75" hidden="1" customHeight="1" thickTop="1" thickBot="1">
      <c r="A250" s="162"/>
      <c r="B250" s="181"/>
      <c r="C250" s="219"/>
      <c r="D250" s="83"/>
      <c r="E250" s="111"/>
      <c r="F250" s="111"/>
      <c r="G250" s="111"/>
      <c r="H250" s="111"/>
      <c r="I250" s="218"/>
      <c r="J250" s="125"/>
      <c r="K250" s="184">
        <v>0</v>
      </c>
      <c r="L250" s="77"/>
      <c r="M250" s="283"/>
      <c r="N250" s="284"/>
      <c r="O250" s="76"/>
    </row>
    <row r="251" spans="1:15" ht="18.75" hidden="1" customHeight="1" thickTop="1" thickBot="1">
      <c r="A251" s="162"/>
      <c r="B251" s="181"/>
      <c r="C251" s="219"/>
      <c r="D251" s="83"/>
      <c r="E251" s="111"/>
      <c r="F251" s="111"/>
      <c r="G251" s="111"/>
      <c r="H251" s="111"/>
      <c r="I251" s="218"/>
      <c r="J251" s="125"/>
      <c r="K251" s="184">
        <v>0</v>
      </c>
      <c r="L251" s="77"/>
      <c r="M251" s="283"/>
      <c r="N251" s="284"/>
      <c r="O251" s="76"/>
    </row>
    <row r="252" spans="1:15" ht="18.75" hidden="1" customHeight="1" thickTop="1" thickBot="1">
      <c r="A252" s="162"/>
      <c r="B252" s="181"/>
      <c r="C252" s="219"/>
      <c r="D252" s="83"/>
      <c r="E252" s="111"/>
      <c r="F252" s="111"/>
      <c r="G252" s="111"/>
      <c r="H252" s="111"/>
      <c r="I252" s="218"/>
      <c r="J252" s="125"/>
      <c r="K252" s="184">
        <v>0</v>
      </c>
      <c r="L252" s="77"/>
      <c r="M252" s="283"/>
      <c r="N252" s="284"/>
      <c r="O252" s="76"/>
    </row>
    <row r="253" spans="1:15" ht="18.75" hidden="1" customHeight="1" thickTop="1" thickBot="1">
      <c r="A253" s="162"/>
      <c r="B253" s="181"/>
      <c r="C253" s="219"/>
      <c r="D253" s="83"/>
      <c r="E253" s="111"/>
      <c r="F253" s="111"/>
      <c r="G253" s="111"/>
      <c r="H253" s="111"/>
      <c r="I253" s="218"/>
      <c r="J253" s="125"/>
      <c r="K253" s="184">
        <v>0</v>
      </c>
      <c r="L253" s="77"/>
      <c r="M253" s="283"/>
      <c r="N253" s="284"/>
      <c r="O253" s="76"/>
    </row>
    <row r="254" spans="1:15" ht="18.75" hidden="1" customHeight="1" thickTop="1" thickBot="1">
      <c r="A254" s="162"/>
      <c r="B254" s="181"/>
      <c r="C254" s="219"/>
      <c r="D254" s="83"/>
      <c r="E254" s="111"/>
      <c r="F254" s="111"/>
      <c r="G254" s="111"/>
      <c r="H254" s="111"/>
      <c r="I254" s="218"/>
      <c r="J254" s="125"/>
      <c r="K254" s="184">
        <v>0</v>
      </c>
      <c r="L254" s="77"/>
      <c r="M254" s="283"/>
      <c r="N254" s="284"/>
      <c r="O254" s="76"/>
    </row>
    <row r="255" spans="1:15" ht="18.75" hidden="1" customHeight="1" thickTop="1" thickBot="1">
      <c r="A255" s="162"/>
      <c r="B255" s="181"/>
      <c r="C255" s="219"/>
      <c r="D255" s="83"/>
      <c r="E255" s="111"/>
      <c r="F255" s="111"/>
      <c r="G255" s="111"/>
      <c r="H255" s="111"/>
      <c r="I255" s="218"/>
      <c r="J255" s="125"/>
      <c r="K255" s="184">
        <v>0</v>
      </c>
      <c r="L255" s="77"/>
      <c r="M255" s="283"/>
      <c r="N255" s="284"/>
      <c r="O255" s="76"/>
    </row>
    <row r="256" spans="1:15" ht="18.75" customHeight="1" thickTop="1" thickBot="1">
      <c r="A256" s="162"/>
      <c r="B256" s="405"/>
      <c r="C256" s="136" t="s">
        <v>95</v>
      </c>
      <c r="D256" s="132">
        <v>7215101</v>
      </c>
      <c r="E256" s="419" t="s">
        <v>1777</v>
      </c>
      <c r="F256" s="419"/>
      <c r="G256" s="419"/>
      <c r="H256" s="419"/>
      <c r="I256" s="133" t="s">
        <v>41</v>
      </c>
      <c r="J256" s="60" t="s">
        <v>385</v>
      </c>
      <c r="K256" s="40">
        <v>2.2276714648602876</v>
      </c>
      <c r="L256" s="41">
        <f>K256*(1-$H$3/100)</f>
        <v>2.2276714648602876</v>
      </c>
      <c r="M256" s="42">
        <f>K256*$H$2</f>
        <v>93.807245385266711</v>
      </c>
      <c r="N256" s="135">
        <f>M256*(1-$H$3/100)</f>
        <v>93.807245385266711</v>
      </c>
      <c r="O256" s="77"/>
    </row>
    <row r="257" spans="1:15" ht="18.75" customHeight="1" thickTop="1" thickBot="1">
      <c r="A257" s="162"/>
      <c r="B257" s="405"/>
      <c r="C257" s="97" t="s">
        <v>199</v>
      </c>
      <c r="D257" s="46">
        <v>7215102</v>
      </c>
      <c r="E257" s="417" t="s">
        <v>1777</v>
      </c>
      <c r="F257" s="417"/>
      <c r="G257" s="417"/>
      <c r="H257" s="417"/>
      <c r="I257" s="68" t="s">
        <v>41</v>
      </c>
      <c r="J257" s="84" t="s">
        <v>11</v>
      </c>
      <c r="K257" s="48">
        <v>12.210939881456392</v>
      </c>
      <c r="L257" s="49">
        <f>K257*(1-$H$3/100)</f>
        <v>12.210939881456392</v>
      </c>
      <c r="M257" s="50">
        <f>K257*$H$2</f>
        <v>514.20267840812869</v>
      </c>
      <c r="N257" s="51">
        <f>M257*(1-$H$3/100)</f>
        <v>514.20267840812869</v>
      </c>
      <c r="O257" s="77"/>
    </row>
    <row r="258" spans="1:15" ht="18.75" customHeight="1" thickTop="1" thickBot="1">
      <c r="A258" s="162"/>
      <c r="B258" s="406"/>
      <c r="C258" s="110" t="s">
        <v>200</v>
      </c>
      <c r="D258" s="106">
        <v>7215104</v>
      </c>
      <c r="E258" s="409" t="s">
        <v>1777</v>
      </c>
      <c r="F258" s="409"/>
      <c r="G258" s="409"/>
      <c r="H258" s="409"/>
      <c r="I258" s="113" t="s">
        <v>41</v>
      </c>
      <c r="J258" s="85" t="s">
        <v>386</v>
      </c>
      <c r="K258" s="114">
        <v>5.9817104149026248</v>
      </c>
      <c r="L258" s="109">
        <f>K258*(1-$H$3/100)</f>
        <v>5.9817104149026248</v>
      </c>
      <c r="M258" s="108">
        <f>K258*$H$2</f>
        <v>251.88982557154952</v>
      </c>
      <c r="N258" s="118">
        <f>M258*(1-$H$3/100)</f>
        <v>251.88982557154952</v>
      </c>
      <c r="O258" s="77"/>
    </row>
    <row r="259" spans="1:15" ht="18.75" hidden="1" customHeight="1" thickTop="1" thickBot="1">
      <c r="A259" s="162"/>
      <c r="B259" s="181"/>
      <c r="C259" s="111"/>
      <c r="D259" s="83"/>
      <c r="E259" s="111"/>
      <c r="F259" s="111"/>
      <c r="G259" s="111"/>
      <c r="H259" s="111"/>
      <c r="I259" s="218"/>
      <c r="J259" s="85"/>
      <c r="K259" s="184">
        <v>0</v>
      </c>
      <c r="L259" s="77"/>
      <c r="M259" s="105"/>
      <c r="N259" s="284"/>
      <c r="O259" s="77"/>
    </row>
    <row r="260" spans="1:15" ht="18.75" hidden="1" customHeight="1" thickTop="1" thickBot="1">
      <c r="A260" s="162"/>
      <c r="B260" s="181"/>
      <c r="C260" s="111"/>
      <c r="D260" s="83"/>
      <c r="E260" s="111"/>
      <c r="F260" s="111"/>
      <c r="G260" s="111"/>
      <c r="H260" s="111"/>
      <c r="I260" s="218"/>
      <c r="J260" s="85"/>
      <c r="K260" s="184">
        <v>0</v>
      </c>
      <c r="L260" s="77"/>
      <c r="M260" s="105"/>
      <c r="N260" s="284"/>
      <c r="O260" s="77"/>
    </row>
    <row r="261" spans="1:15" ht="18.75" hidden="1" customHeight="1" thickTop="1" thickBot="1">
      <c r="A261" s="162"/>
      <c r="B261" s="181"/>
      <c r="C261" s="111"/>
      <c r="D261" s="83"/>
      <c r="E261" s="111"/>
      <c r="F261" s="111"/>
      <c r="G261" s="111"/>
      <c r="H261" s="111"/>
      <c r="I261" s="218"/>
      <c r="J261" s="85"/>
      <c r="K261" s="184">
        <v>0</v>
      </c>
      <c r="L261" s="77"/>
      <c r="M261" s="105"/>
      <c r="N261" s="284"/>
      <c r="O261" s="77"/>
    </row>
    <row r="262" spans="1:15" ht="18.75" hidden="1" customHeight="1" thickTop="1" thickBot="1">
      <c r="A262" s="162"/>
      <c r="B262" s="181"/>
      <c r="C262" s="111"/>
      <c r="D262" s="83"/>
      <c r="E262" s="111"/>
      <c r="F262" s="111"/>
      <c r="G262" s="111"/>
      <c r="H262" s="111"/>
      <c r="I262" s="218"/>
      <c r="J262" s="85"/>
      <c r="K262" s="184">
        <v>0</v>
      </c>
      <c r="L262" s="77"/>
      <c r="M262" s="105"/>
      <c r="N262" s="284"/>
      <c r="O262" s="77"/>
    </row>
    <row r="263" spans="1:15" ht="18.75" hidden="1" customHeight="1" thickTop="1" thickBot="1">
      <c r="A263" s="162"/>
      <c r="B263" s="181"/>
      <c r="C263" s="111"/>
      <c r="D263" s="83"/>
      <c r="E263" s="111"/>
      <c r="F263" s="111"/>
      <c r="G263" s="111"/>
      <c r="H263" s="111"/>
      <c r="I263" s="218"/>
      <c r="J263" s="85"/>
      <c r="K263" s="184">
        <v>0</v>
      </c>
      <c r="L263" s="77"/>
      <c r="M263" s="105"/>
      <c r="N263" s="284"/>
      <c r="O263" s="77"/>
    </row>
    <row r="264" spans="1:15" ht="18.75" hidden="1" customHeight="1" thickTop="1" thickBot="1">
      <c r="A264" s="162"/>
      <c r="B264" s="181"/>
      <c r="C264" s="111"/>
      <c r="D264" s="83"/>
      <c r="E264" s="111"/>
      <c r="F264" s="111"/>
      <c r="G264" s="111"/>
      <c r="H264" s="111"/>
      <c r="I264" s="218"/>
      <c r="J264" s="85"/>
      <c r="K264" s="184">
        <v>0</v>
      </c>
      <c r="L264" s="77"/>
      <c r="M264" s="105"/>
      <c r="N264" s="284"/>
      <c r="O264" s="77"/>
    </row>
    <row r="265" spans="1:15" ht="18.75" hidden="1" customHeight="1" thickTop="1" thickBot="1">
      <c r="A265" s="162"/>
      <c r="B265" s="181"/>
      <c r="C265" s="111"/>
      <c r="D265" s="83"/>
      <c r="E265" s="111"/>
      <c r="F265" s="111"/>
      <c r="G265" s="111"/>
      <c r="H265" s="111"/>
      <c r="I265" s="218"/>
      <c r="J265" s="85"/>
      <c r="K265" s="184">
        <v>0</v>
      </c>
      <c r="L265" s="77"/>
      <c r="M265" s="105"/>
      <c r="N265" s="284"/>
      <c r="O265" s="77"/>
    </row>
    <row r="266" spans="1:15" ht="18.75" hidden="1" customHeight="1" thickTop="1" thickBot="1">
      <c r="A266" s="162"/>
      <c r="B266" s="181"/>
      <c r="C266" s="111"/>
      <c r="D266" s="83"/>
      <c r="E266" s="111"/>
      <c r="F266" s="111"/>
      <c r="G266" s="111"/>
      <c r="H266" s="111"/>
      <c r="I266" s="218"/>
      <c r="J266" s="85"/>
      <c r="K266" s="184">
        <v>0</v>
      </c>
      <c r="L266" s="77"/>
      <c r="M266" s="105"/>
      <c r="N266" s="284"/>
      <c r="O266" s="77"/>
    </row>
    <row r="267" spans="1:15" ht="18.75" hidden="1" customHeight="1" thickTop="1" thickBot="1">
      <c r="A267" s="162"/>
      <c r="B267" s="181"/>
      <c r="C267" s="111"/>
      <c r="D267" s="83"/>
      <c r="E267" s="111"/>
      <c r="F267" s="111"/>
      <c r="G267" s="111"/>
      <c r="H267" s="111"/>
      <c r="I267" s="218"/>
      <c r="J267" s="85"/>
      <c r="K267" s="184">
        <v>0</v>
      </c>
      <c r="L267" s="77"/>
      <c r="M267" s="105"/>
      <c r="N267" s="284"/>
      <c r="O267" s="77"/>
    </row>
    <row r="268" spans="1:15" ht="18.75" hidden="1" customHeight="1" thickTop="1" thickBot="1">
      <c r="A268" s="162"/>
      <c r="B268" s="181"/>
      <c r="C268" s="111"/>
      <c r="D268" s="83"/>
      <c r="E268" s="111"/>
      <c r="F268" s="111"/>
      <c r="G268" s="111"/>
      <c r="H268" s="111"/>
      <c r="I268" s="218"/>
      <c r="J268" s="85"/>
      <c r="K268" s="184">
        <v>0</v>
      </c>
      <c r="L268" s="77"/>
      <c r="M268" s="105"/>
      <c r="N268" s="284"/>
      <c r="O268" s="77"/>
    </row>
    <row r="269" spans="1:15" ht="18.75" customHeight="1" thickTop="1" thickBot="1">
      <c r="A269" s="162"/>
      <c r="B269" s="407"/>
      <c r="C269" s="136" t="s">
        <v>201</v>
      </c>
      <c r="D269" s="132">
        <v>7215201</v>
      </c>
      <c r="E269" s="419" t="s">
        <v>1778</v>
      </c>
      <c r="F269" s="419"/>
      <c r="G269" s="419"/>
      <c r="H269" s="419"/>
      <c r="I269" s="133" t="s">
        <v>41</v>
      </c>
      <c r="J269" s="60" t="s">
        <v>385</v>
      </c>
      <c r="K269" s="40">
        <v>2.3555563082133784</v>
      </c>
      <c r="L269" s="41">
        <f>K269*(1-$H$3/100)</f>
        <v>2.3555563082133784</v>
      </c>
      <c r="M269" s="42">
        <f>K269*$H$2</f>
        <v>99.192476138865359</v>
      </c>
      <c r="N269" s="135">
        <f>M269*(1-$H$3/100)</f>
        <v>99.192476138865359</v>
      </c>
      <c r="O269" s="77"/>
    </row>
    <row r="270" spans="1:15" ht="18.75" customHeight="1" thickTop="1" thickBot="1">
      <c r="A270" s="162"/>
      <c r="B270" s="405"/>
      <c r="C270" s="97" t="s">
        <v>202</v>
      </c>
      <c r="D270" s="46">
        <v>7215202</v>
      </c>
      <c r="E270" s="417" t="s">
        <v>1778</v>
      </c>
      <c r="F270" s="417"/>
      <c r="G270" s="417"/>
      <c r="H270" s="417"/>
      <c r="I270" s="68" t="s">
        <v>41</v>
      </c>
      <c r="J270" s="84" t="s">
        <v>11</v>
      </c>
      <c r="K270" s="48">
        <v>12.342950042337002</v>
      </c>
      <c r="L270" s="49">
        <f>K270*(1-$H$3/100)</f>
        <v>12.342950042337002</v>
      </c>
      <c r="M270" s="50">
        <f>K270*$H$2</f>
        <v>519.76162628281111</v>
      </c>
      <c r="N270" s="51">
        <f>M270*(1-$H$3/100)</f>
        <v>519.76162628281111</v>
      </c>
      <c r="O270" s="77"/>
    </row>
    <row r="271" spans="1:15" ht="18.75" customHeight="1" thickTop="1" thickBot="1">
      <c r="A271" s="162"/>
      <c r="B271" s="405"/>
      <c r="C271" s="97" t="s">
        <v>203</v>
      </c>
      <c r="D271" s="46">
        <v>7215204</v>
      </c>
      <c r="E271" s="417" t="s">
        <v>1778</v>
      </c>
      <c r="F271" s="417"/>
      <c r="G271" s="417"/>
      <c r="H271" s="417"/>
      <c r="I271" s="68" t="s">
        <v>41</v>
      </c>
      <c r="J271" s="85" t="s">
        <v>386</v>
      </c>
      <c r="K271" s="48">
        <v>6.3529889923793386</v>
      </c>
      <c r="L271" s="49">
        <f>K271*(1-$H$3/100)</f>
        <v>6.3529889923793386</v>
      </c>
      <c r="M271" s="50">
        <f>K271*$H$2</f>
        <v>267.52436646909393</v>
      </c>
      <c r="N271" s="51">
        <f>M271*(1-$H$3/100)</f>
        <v>267.52436646909393</v>
      </c>
      <c r="O271" s="77"/>
    </row>
    <row r="272" spans="1:15" ht="18.75" customHeight="1" thickTop="1" thickBot="1">
      <c r="A272" s="162"/>
      <c r="B272" s="406"/>
      <c r="C272" s="110" t="s">
        <v>204</v>
      </c>
      <c r="D272" s="106">
        <v>7215208</v>
      </c>
      <c r="E272" s="409" t="s">
        <v>1778</v>
      </c>
      <c r="F272" s="409"/>
      <c r="G272" s="409"/>
      <c r="H272" s="409"/>
      <c r="I272" s="113" t="s">
        <v>41</v>
      </c>
      <c r="J272" s="103" t="s">
        <v>388</v>
      </c>
      <c r="K272" s="114">
        <v>5.3257849280270948</v>
      </c>
      <c r="L272" s="109">
        <f>K272*(1-$H$3/100)</f>
        <v>5.3257849280270948</v>
      </c>
      <c r="M272" s="108">
        <f>K272*$H$2</f>
        <v>224.26880331922095</v>
      </c>
      <c r="N272" s="118">
        <f>M272*(1-$H$3/100)</f>
        <v>224.26880331922095</v>
      </c>
      <c r="O272" s="77"/>
    </row>
    <row r="273" spans="1:15" ht="18.75" hidden="1" customHeight="1" thickTop="1" thickBot="1">
      <c r="A273" s="162"/>
      <c r="B273" s="181"/>
      <c r="C273" s="111"/>
      <c r="D273" s="83"/>
      <c r="E273" s="111"/>
      <c r="F273" s="111"/>
      <c r="G273" s="111"/>
      <c r="H273" s="111"/>
      <c r="I273" s="218"/>
      <c r="J273" s="103"/>
      <c r="K273" s="184">
        <v>0</v>
      </c>
      <c r="L273" s="77"/>
      <c r="M273" s="283"/>
      <c r="N273" s="284"/>
      <c r="O273" s="77"/>
    </row>
    <row r="274" spans="1:15" ht="18.75" hidden="1" customHeight="1" thickTop="1" thickBot="1">
      <c r="A274" s="162"/>
      <c r="B274" s="181"/>
      <c r="C274" s="111"/>
      <c r="D274" s="83"/>
      <c r="E274" s="111"/>
      <c r="F274" s="111"/>
      <c r="G274" s="111"/>
      <c r="H274" s="111"/>
      <c r="I274" s="218"/>
      <c r="J274" s="103"/>
      <c r="K274" s="184">
        <v>0</v>
      </c>
      <c r="L274" s="77"/>
      <c r="M274" s="283"/>
      <c r="N274" s="284"/>
      <c r="O274" s="77"/>
    </row>
    <row r="275" spans="1:15" ht="18.75" hidden="1" customHeight="1" thickTop="1" thickBot="1">
      <c r="A275" s="162"/>
      <c r="B275" s="181"/>
      <c r="C275" s="111"/>
      <c r="D275" s="83"/>
      <c r="E275" s="111"/>
      <c r="F275" s="111"/>
      <c r="G275" s="111"/>
      <c r="H275" s="111"/>
      <c r="I275" s="218"/>
      <c r="J275" s="103"/>
      <c r="K275" s="184">
        <v>0</v>
      </c>
      <c r="L275" s="77"/>
      <c r="M275" s="283"/>
      <c r="N275" s="284"/>
      <c r="O275" s="77"/>
    </row>
    <row r="276" spans="1:15" ht="18.75" hidden="1" customHeight="1" thickTop="1" thickBot="1">
      <c r="A276" s="162"/>
      <c r="B276" s="181"/>
      <c r="C276" s="111"/>
      <c r="D276" s="83"/>
      <c r="E276" s="111"/>
      <c r="F276" s="111"/>
      <c r="G276" s="111"/>
      <c r="H276" s="111"/>
      <c r="I276" s="218"/>
      <c r="J276" s="103"/>
      <c r="K276" s="184">
        <v>0</v>
      </c>
      <c r="L276" s="77"/>
      <c r="M276" s="283"/>
      <c r="N276" s="284"/>
      <c r="O276" s="77"/>
    </row>
    <row r="277" spans="1:15" ht="18.75" hidden="1" customHeight="1" thickTop="1" thickBot="1">
      <c r="A277" s="162"/>
      <c r="B277" s="181"/>
      <c r="C277" s="111"/>
      <c r="D277" s="83"/>
      <c r="E277" s="111"/>
      <c r="F277" s="111"/>
      <c r="G277" s="111"/>
      <c r="H277" s="111"/>
      <c r="I277" s="218"/>
      <c r="J277" s="103"/>
      <c r="K277" s="184">
        <v>0</v>
      </c>
      <c r="L277" s="77"/>
      <c r="M277" s="283"/>
      <c r="N277" s="284"/>
      <c r="O277" s="77"/>
    </row>
    <row r="278" spans="1:15" ht="18.75" hidden="1" customHeight="1" thickTop="1" thickBot="1">
      <c r="A278" s="162"/>
      <c r="B278" s="181"/>
      <c r="C278" s="111"/>
      <c r="D278" s="83"/>
      <c r="E278" s="111"/>
      <c r="F278" s="111"/>
      <c r="G278" s="111"/>
      <c r="H278" s="111"/>
      <c r="I278" s="218"/>
      <c r="J278" s="103"/>
      <c r="K278" s="184">
        <v>0</v>
      </c>
      <c r="L278" s="77"/>
      <c r="M278" s="283"/>
      <c r="N278" s="284"/>
      <c r="O278" s="77"/>
    </row>
    <row r="279" spans="1:15" ht="18.75" hidden="1" customHeight="1" thickTop="1" thickBot="1">
      <c r="A279" s="162"/>
      <c r="B279" s="181"/>
      <c r="C279" s="111"/>
      <c r="D279" s="83"/>
      <c r="E279" s="111"/>
      <c r="F279" s="111"/>
      <c r="G279" s="111"/>
      <c r="H279" s="111"/>
      <c r="I279" s="218"/>
      <c r="J279" s="103"/>
      <c r="K279" s="184">
        <v>0</v>
      </c>
      <c r="L279" s="77"/>
      <c r="M279" s="283"/>
      <c r="N279" s="284"/>
      <c r="O279" s="77"/>
    </row>
    <row r="280" spans="1:15" ht="18.75" hidden="1" customHeight="1" thickTop="1" thickBot="1">
      <c r="A280" s="162"/>
      <c r="B280" s="181"/>
      <c r="C280" s="111"/>
      <c r="D280" s="83"/>
      <c r="E280" s="111"/>
      <c r="F280" s="111"/>
      <c r="G280" s="111"/>
      <c r="H280" s="111"/>
      <c r="I280" s="218"/>
      <c r="J280" s="103"/>
      <c r="K280" s="184">
        <v>0</v>
      </c>
      <c r="L280" s="77"/>
      <c r="M280" s="283"/>
      <c r="N280" s="284"/>
      <c r="O280" s="77"/>
    </row>
    <row r="281" spans="1:15" ht="18.75" hidden="1" customHeight="1" thickTop="1" thickBot="1">
      <c r="A281" s="162"/>
      <c r="B281" s="181"/>
      <c r="C281" s="111"/>
      <c r="D281" s="83"/>
      <c r="E281" s="111"/>
      <c r="F281" s="111"/>
      <c r="G281" s="111"/>
      <c r="H281" s="111"/>
      <c r="I281" s="218"/>
      <c r="J281" s="103"/>
      <c r="K281" s="184">
        <v>0</v>
      </c>
      <c r="L281" s="77"/>
      <c r="M281" s="283"/>
      <c r="N281" s="284"/>
      <c r="O281" s="77"/>
    </row>
    <row r="282" spans="1:15" ht="18.75" hidden="1" customHeight="1" thickTop="1" thickBot="1">
      <c r="A282" s="162"/>
      <c r="B282" s="181"/>
      <c r="C282" s="111"/>
      <c r="D282" s="83"/>
      <c r="E282" s="111"/>
      <c r="F282" s="111"/>
      <c r="G282" s="111"/>
      <c r="H282" s="111"/>
      <c r="I282" s="218"/>
      <c r="J282" s="103"/>
      <c r="K282" s="184">
        <v>0</v>
      </c>
      <c r="L282" s="77"/>
      <c r="M282" s="283"/>
      <c r="N282" s="284"/>
      <c r="O282" s="77"/>
    </row>
    <row r="283" spans="1:15" ht="18.75" customHeight="1" thickTop="1" thickBot="1">
      <c r="A283" s="162"/>
      <c r="B283" s="407"/>
      <c r="C283" s="131" t="s">
        <v>205</v>
      </c>
      <c r="D283" s="132">
        <v>7215302</v>
      </c>
      <c r="E283" s="419" t="s">
        <v>1788</v>
      </c>
      <c r="F283" s="419"/>
      <c r="G283" s="419"/>
      <c r="H283" s="419"/>
      <c r="I283" s="133" t="s">
        <v>41</v>
      </c>
      <c r="J283" s="84" t="s">
        <v>11</v>
      </c>
      <c r="K283" s="40">
        <v>0</v>
      </c>
      <c r="L283" s="41">
        <f>K283*(1-$H$3/100)</f>
        <v>0</v>
      </c>
      <c r="M283" s="277">
        <f>K283*$H$2</f>
        <v>0</v>
      </c>
      <c r="N283" s="278">
        <f>M283*(1-$H$3/100)</f>
        <v>0</v>
      </c>
      <c r="O283" s="77"/>
    </row>
    <row r="284" spans="1:15" ht="18.75" customHeight="1" thickTop="1" thickBot="1">
      <c r="A284" s="162"/>
      <c r="B284" s="406"/>
      <c r="C284" s="120" t="s">
        <v>206</v>
      </c>
      <c r="D284" s="106">
        <v>7215315</v>
      </c>
      <c r="E284" s="409" t="s">
        <v>1788</v>
      </c>
      <c r="F284" s="409"/>
      <c r="G284" s="409"/>
      <c r="H284" s="409"/>
      <c r="I284" s="113" t="s">
        <v>41</v>
      </c>
      <c r="J284" s="119" t="s">
        <v>207</v>
      </c>
      <c r="K284" s="114">
        <v>3.4662000000000002</v>
      </c>
      <c r="L284" s="109">
        <f>K284*(1-$H$3/100)</f>
        <v>3.4662000000000002</v>
      </c>
      <c r="M284" s="108">
        <f>K284*$H$2</f>
        <v>145.961682</v>
      </c>
      <c r="N284" s="118">
        <f>M284*(1-$H$3/100)</f>
        <v>145.961682</v>
      </c>
      <c r="O284" s="77"/>
    </row>
    <row r="285" spans="1:15" ht="18.75" hidden="1" customHeight="1" thickTop="1" thickBot="1">
      <c r="A285" s="162"/>
      <c r="B285" s="181"/>
      <c r="C285" s="217"/>
      <c r="D285" s="83"/>
      <c r="E285" s="111"/>
      <c r="F285" s="111"/>
      <c r="G285" s="111"/>
      <c r="H285" s="111"/>
      <c r="I285" s="218"/>
      <c r="J285" s="119"/>
      <c r="K285" s="184">
        <v>0</v>
      </c>
      <c r="L285" s="77"/>
      <c r="M285" s="283"/>
      <c r="N285" s="44"/>
      <c r="O285" s="77"/>
    </row>
    <row r="286" spans="1:15" ht="18.75" hidden="1" customHeight="1" thickTop="1" thickBot="1">
      <c r="A286" s="162"/>
      <c r="B286" s="181"/>
      <c r="C286" s="217"/>
      <c r="D286" s="83"/>
      <c r="E286" s="111"/>
      <c r="F286" s="111"/>
      <c r="G286" s="111"/>
      <c r="H286" s="111"/>
      <c r="I286" s="218"/>
      <c r="J286" s="119"/>
      <c r="K286" s="184">
        <v>0</v>
      </c>
      <c r="L286" s="77"/>
      <c r="M286" s="283"/>
      <c r="N286" s="44"/>
      <c r="O286" s="77"/>
    </row>
    <row r="287" spans="1:15" ht="18.75" hidden="1" customHeight="1" thickTop="1" thickBot="1">
      <c r="A287" s="162"/>
      <c r="B287" s="181"/>
      <c r="C287" s="217"/>
      <c r="D287" s="83"/>
      <c r="E287" s="111"/>
      <c r="F287" s="111"/>
      <c r="G287" s="111"/>
      <c r="H287" s="111"/>
      <c r="I287" s="218"/>
      <c r="J287" s="119"/>
      <c r="K287" s="184">
        <v>0</v>
      </c>
      <c r="L287" s="77"/>
      <c r="M287" s="283"/>
      <c r="N287" s="44"/>
      <c r="O287" s="77"/>
    </row>
    <row r="288" spans="1:15" ht="18.75" hidden="1" customHeight="1" thickTop="1" thickBot="1">
      <c r="A288" s="162"/>
      <c r="B288" s="181"/>
      <c r="C288" s="217"/>
      <c r="D288" s="83"/>
      <c r="E288" s="111"/>
      <c r="F288" s="111"/>
      <c r="G288" s="111"/>
      <c r="H288" s="111"/>
      <c r="I288" s="218"/>
      <c r="J288" s="119"/>
      <c r="K288" s="184">
        <v>0</v>
      </c>
      <c r="L288" s="77"/>
      <c r="M288" s="283"/>
      <c r="N288" s="44"/>
      <c r="O288" s="77"/>
    </row>
    <row r="289" spans="1:15" ht="18.75" hidden="1" customHeight="1" thickTop="1" thickBot="1">
      <c r="A289" s="162"/>
      <c r="B289" s="181"/>
      <c r="C289" s="217"/>
      <c r="D289" s="83"/>
      <c r="E289" s="111"/>
      <c r="F289" s="111"/>
      <c r="G289" s="111"/>
      <c r="H289" s="111"/>
      <c r="I289" s="218"/>
      <c r="J289" s="119"/>
      <c r="K289" s="184">
        <v>0</v>
      </c>
      <c r="L289" s="77"/>
      <c r="M289" s="283"/>
      <c r="N289" s="44"/>
      <c r="O289" s="77"/>
    </row>
    <row r="290" spans="1:15" ht="18.75" hidden="1" customHeight="1" thickTop="1" thickBot="1">
      <c r="A290" s="162"/>
      <c r="B290" s="181"/>
      <c r="C290" s="217"/>
      <c r="D290" s="83"/>
      <c r="E290" s="111"/>
      <c r="F290" s="111"/>
      <c r="G290" s="111"/>
      <c r="H290" s="111"/>
      <c r="I290" s="218"/>
      <c r="J290" s="119"/>
      <c r="K290" s="184">
        <v>0</v>
      </c>
      <c r="L290" s="77"/>
      <c r="M290" s="283"/>
      <c r="N290" s="44"/>
      <c r="O290" s="77"/>
    </row>
    <row r="291" spans="1:15" ht="18.75" hidden="1" customHeight="1" thickTop="1" thickBot="1">
      <c r="A291" s="162"/>
      <c r="B291" s="181"/>
      <c r="C291" s="217"/>
      <c r="D291" s="83"/>
      <c r="E291" s="111"/>
      <c r="F291" s="111"/>
      <c r="G291" s="111"/>
      <c r="H291" s="111"/>
      <c r="I291" s="218"/>
      <c r="J291" s="119"/>
      <c r="K291" s="184">
        <v>0</v>
      </c>
      <c r="L291" s="77"/>
      <c r="M291" s="283"/>
      <c r="N291" s="44"/>
      <c r="O291" s="77"/>
    </row>
    <row r="292" spans="1:15" ht="18.75" hidden="1" customHeight="1" thickTop="1" thickBot="1">
      <c r="A292" s="162"/>
      <c r="B292" s="181"/>
      <c r="C292" s="217"/>
      <c r="D292" s="83"/>
      <c r="E292" s="111"/>
      <c r="F292" s="111"/>
      <c r="G292" s="111"/>
      <c r="H292" s="111"/>
      <c r="I292" s="218"/>
      <c r="J292" s="119"/>
      <c r="K292" s="184">
        <v>0</v>
      </c>
      <c r="L292" s="77"/>
      <c r="M292" s="283"/>
      <c r="N292" s="44"/>
      <c r="O292" s="77"/>
    </row>
    <row r="293" spans="1:15" ht="18.75" hidden="1" customHeight="1" thickTop="1" thickBot="1">
      <c r="A293" s="162"/>
      <c r="B293" s="181"/>
      <c r="C293" s="217"/>
      <c r="D293" s="83"/>
      <c r="E293" s="111"/>
      <c r="F293" s="111"/>
      <c r="G293" s="111"/>
      <c r="H293" s="111"/>
      <c r="I293" s="218"/>
      <c r="J293" s="119"/>
      <c r="K293" s="184">
        <v>0</v>
      </c>
      <c r="L293" s="77"/>
      <c r="M293" s="283"/>
      <c r="N293" s="44"/>
      <c r="O293" s="77"/>
    </row>
    <row r="294" spans="1:15" ht="18.75" hidden="1" customHeight="1" thickTop="1" thickBot="1">
      <c r="A294" s="162"/>
      <c r="B294" s="181"/>
      <c r="C294" s="217"/>
      <c r="D294" s="83"/>
      <c r="E294" s="111"/>
      <c r="F294" s="111"/>
      <c r="G294" s="111"/>
      <c r="H294" s="111"/>
      <c r="I294" s="218"/>
      <c r="J294" s="119"/>
      <c r="K294" s="184">
        <v>0</v>
      </c>
      <c r="L294" s="77"/>
      <c r="M294" s="283"/>
      <c r="N294" s="44"/>
      <c r="O294" s="77"/>
    </row>
    <row r="295" spans="1:15" ht="18.75" customHeight="1" thickTop="1" thickBot="1">
      <c r="A295" s="162"/>
      <c r="B295" s="407"/>
      <c r="C295" s="131" t="s">
        <v>208</v>
      </c>
      <c r="D295" s="132">
        <v>7215416</v>
      </c>
      <c r="E295" s="419" t="s">
        <v>1789</v>
      </c>
      <c r="F295" s="419"/>
      <c r="G295" s="419"/>
      <c r="H295" s="419"/>
      <c r="I295" s="133" t="s">
        <v>41</v>
      </c>
      <c r="J295" s="122" t="s">
        <v>212</v>
      </c>
      <c r="K295" s="40">
        <v>1.8149999999999999</v>
      </c>
      <c r="L295" s="41">
        <f>K295*(1-$H$3/100)</f>
        <v>1.8149999999999999</v>
      </c>
      <c r="M295" s="42">
        <f>K295*$H$2</f>
        <v>76.429649999999995</v>
      </c>
      <c r="N295" s="135">
        <f>M295*(1-$H$3/100)</f>
        <v>76.429649999999995</v>
      </c>
      <c r="O295" s="76"/>
    </row>
    <row r="296" spans="1:15" ht="18.75" customHeight="1" thickTop="1" thickBot="1">
      <c r="A296" s="422" t="s">
        <v>1</v>
      </c>
      <c r="B296" s="405"/>
      <c r="C296" s="134" t="s">
        <v>209</v>
      </c>
      <c r="D296" s="46">
        <v>7215426</v>
      </c>
      <c r="E296" s="417" t="s">
        <v>1789</v>
      </c>
      <c r="F296" s="417"/>
      <c r="G296" s="417"/>
      <c r="H296" s="417"/>
      <c r="I296" s="68" t="s">
        <v>41</v>
      </c>
      <c r="J296" s="123" t="s">
        <v>213</v>
      </c>
      <c r="K296" s="101">
        <v>0</v>
      </c>
      <c r="L296" s="70">
        <f>K296*(1-$H$3/100)</f>
        <v>0</v>
      </c>
      <c r="M296" s="285">
        <f>K296*$H$2</f>
        <v>0</v>
      </c>
      <c r="N296" s="289">
        <f>M296*(1-$H$3/100)</f>
        <v>0</v>
      </c>
      <c r="O296" s="76"/>
    </row>
    <row r="297" spans="1:15" ht="18.75" customHeight="1" thickTop="1" thickBot="1">
      <c r="A297" s="423"/>
      <c r="B297" s="405"/>
      <c r="C297" s="140" t="s">
        <v>210</v>
      </c>
      <c r="D297" s="37">
        <v>7215446</v>
      </c>
      <c r="E297" s="408" t="s">
        <v>1789</v>
      </c>
      <c r="F297" s="408"/>
      <c r="G297" s="408"/>
      <c r="H297" s="408"/>
      <c r="I297" s="65" t="s">
        <v>41</v>
      </c>
      <c r="J297" s="124" t="s">
        <v>214</v>
      </c>
      <c r="K297" s="101">
        <v>4.1814999999999998</v>
      </c>
      <c r="L297" s="70">
        <f>K297*(1-$H$3/100)</f>
        <v>4.1814999999999998</v>
      </c>
      <c r="M297" s="66">
        <f>K297*$H$2</f>
        <v>176.082965</v>
      </c>
      <c r="N297" s="43">
        <f>M297*(1-$H$3/100)</f>
        <v>176.082965</v>
      </c>
      <c r="O297" s="76"/>
    </row>
    <row r="298" spans="1:15" ht="18.75" customHeight="1" thickTop="1" thickBot="1">
      <c r="A298" s="423"/>
      <c r="B298" s="406"/>
      <c r="C298" s="120" t="s">
        <v>211</v>
      </c>
      <c r="D298" s="106">
        <v>7215486</v>
      </c>
      <c r="E298" s="409" t="s">
        <v>1789</v>
      </c>
      <c r="F298" s="409"/>
      <c r="G298" s="409"/>
      <c r="H298" s="409"/>
      <c r="I298" s="113" t="s">
        <v>41</v>
      </c>
      <c r="J298" s="125" t="s">
        <v>215</v>
      </c>
      <c r="K298" s="114">
        <v>3.6553</v>
      </c>
      <c r="L298" s="109">
        <f>K298*(1-$H$3/100)</f>
        <v>3.6553</v>
      </c>
      <c r="M298" s="108">
        <f>K298*$H$2</f>
        <v>153.92468299999999</v>
      </c>
      <c r="N298" s="118">
        <f>M298*(1-$H$3/100)</f>
        <v>153.92468299999999</v>
      </c>
      <c r="O298" s="76"/>
    </row>
    <row r="299" spans="1:15" ht="18.75" hidden="1" customHeight="1" thickTop="1" thickBot="1">
      <c r="A299" s="423"/>
      <c r="B299" s="181"/>
      <c r="C299" s="217"/>
      <c r="D299" s="83"/>
      <c r="E299" s="111"/>
      <c r="F299" s="111"/>
      <c r="G299" s="111"/>
      <c r="H299" s="111"/>
      <c r="I299" s="218"/>
      <c r="J299" s="125"/>
      <c r="K299" s="184">
        <v>0</v>
      </c>
      <c r="L299" s="77"/>
      <c r="M299" s="283"/>
      <c r="N299" s="284"/>
      <c r="O299" s="76"/>
    </row>
    <row r="300" spans="1:15" ht="18.75" hidden="1" customHeight="1" thickTop="1" thickBot="1">
      <c r="A300" s="423"/>
      <c r="B300" s="181"/>
      <c r="C300" s="217"/>
      <c r="D300" s="83"/>
      <c r="E300" s="111"/>
      <c r="F300" s="111"/>
      <c r="G300" s="111"/>
      <c r="H300" s="111"/>
      <c r="I300" s="218"/>
      <c r="J300" s="125"/>
      <c r="K300" s="184">
        <v>0</v>
      </c>
      <c r="L300" s="77"/>
      <c r="M300" s="283"/>
      <c r="N300" s="284"/>
      <c r="O300" s="76"/>
    </row>
    <row r="301" spans="1:15" ht="18.75" hidden="1" customHeight="1" thickTop="1" thickBot="1">
      <c r="A301" s="423"/>
      <c r="B301" s="181"/>
      <c r="C301" s="217"/>
      <c r="D301" s="83"/>
      <c r="E301" s="111"/>
      <c r="F301" s="111"/>
      <c r="G301" s="111"/>
      <c r="H301" s="111"/>
      <c r="I301" s="218"/>
      <c r="J301" s="125"/>
      <c r="K301" s="184">
        <v>0</v>
      </c>
      <c r="L301" s="77"/>
      <c r="M301" s="283"/>
      <c r="N301" s="284"/>
      <c r="O301" s="76"/>
    </row>
    <row r="302" spans="1:15" ht="18.75" hidden="1" customHeight="1" thickTop="1" thickBot="1">
      <c r="A302" s="423"/>
      <c r="B302" s="181"/>
      <c r="C302" s="217"/>
      <c r="D302" s="83"/>
      <c r="E302" s="111"/>
      <c r="F302" s="111"/>
      <c r="G302" s="111"/>
      <c r="H302" s="111"/>
      <c r="I302" s="218"/>
      <c r="J302" s="125"/>
      <c r="K302" s="184">
        <v>0</v>
      </c>
      <c r="L302" s="77"/>
      <c r="M302" s="283"/>
      <c r="N302" s="284"/>
      <c r="O302" s="76"/>
    </row>
    <row r="303" spans="1:15" ht="18.75" hidden="1" customHeight="1" thickTop="1" thickBot="1">
      <c r="A303" s="423"/>
      <c r="B303" s="181"/>
      <c r="C303" s="217"/>
      <c r="D303" s="83"/>
      <c r="E303" s="111"/>
      <c r="F303" s="111"/>
      <c r="G303" s="111"/>
      <c r="H303" s="111"/>
      <c r="I303" s="218"/>
      <c r="J303" s="125"/>
      <c r="K303" s="184">
        <v>0</v>
      </c>
      <c r="L303" s="77"/>
      <c r="M303" s="283"/>
      <c r="N303" s="284"/>
      <c r="O303" s="76"/>
    </row>
    <row r="304" spans="1:15" ht="18.75" hidden="1" customHeight="1" thickTop="1" thickBot="1">
      <c r="A304" s="423"/>
      <c r="B304" s="181"/>
      <c r="C304" s="217"/>
      <c r="D304" s="83"/>
      <c r="E304" s="111"/>
      <c r="F304" s="111"/>
      <c r="G304" s="111"/>
      <c r="H304" s="111"/>
      <c r="I304" s="218"/>
      <c r="J304" s="125"/>
      <c r="K304" s="184">
        <v>0</v>
      </c>
      <c r="L304" s="77"/>
      <c r="M304" s="283"/>
      <c r="N304" s="284"/>
      <c r="O304" s="76"/>
    </row>
    <row r="305" spans="1:15" ht="18.75" hidden="1" customHeight="1" thickTop="1" thickBot="1">
      <c r="A305" s="423"/>
      <c r="B305" s="181"/>
      <c r="C305" s="217"/>
      <c r="D305" s="83"/>
      <c r="E305" s="111"/>
      <c r="F305" s="111"/>
      <c r="G305" s="111"/>
      <c r="H305" s="111"/>
      <c r="I305" s="218"/>
      <c r="J305" s="125"/>
      <c r="K305" s="184">
        <v>0</v>
      </c>
      <c r="L305" s="77"/>
      <c r="M305" s="283"/>
      <c r="N305" s="284"/>
      <c r="O305" s="76"/>
    </row>
    <row r="306" spans="1:15" ht="18.75" hidden="1" customHeight="1" thickTop="1" thickBot="1">
      <c r="A306" s="423"/>
      <c r="B306" s="181"/>
      <c r="C306" s="217"/>
      <c r="D306" s="83"/>
      <c r="E306" s="111"/>
      <c r="F306" s="111"/>
      <c r="G306" s="111"/>
      <c r="H306" s="111"/>
      <c r="I306" s="218"/>
      <c r="J306" s="125"/>
      <c r="K306" s="184">
        <v>0</v>
      </c>
      <c r="L306" s="77"/>
      <c r="M306" s="283"/>
      <c r="N306" s="284"/>
      <c r="O306" s="76"/>
    </row>
    <row r="307" spans="1:15" ht="18.75" hidden="1" customHeight="1" thickTop="1" thickBot="1">
      <c r="A307" s="423"/>
      <c r="B307" s="181"/>
      <c r="C307" s="217"/>
      <c r="D307" s="83"/>
      <c r="E307" s="111"/>
      <c r="F307" s="111"/>
      <c r="G307" s="111"/>
      <c r="H307" s="111"/>
      <c r="I307" s="218"/>
      <c r="J307" s="125"/>
      <c r="K307" s="184">
        <v>0</v>
      </c>
      <c r="L307" s="77"/>
      <c r="M307" s="283"/>
      <c r="N307" s="284"/>
      <c r="O307" s="76"/>
    </row>
    <row r="308" spans="1:15" ht="18.75" hidden="1" customHeight="1" thickTop="1" thickBot="1">
      <c r="A308" s="423"/>
      <c r="B308" s="181"/>
      <c r="C308" s="217"/>
      <c r="D308" s="83"/>
      <c r="E308" s="111"/>
      <c r="F308" s="111"/>
      <c r="G308" s="111"/>
      <c r="H308" s="111"/>
      <c r="I308" s="218"/>
      <c r="J308" s="125"/>
      <c r="K308" s="184">
        <v>0</v>
      </c>
      <c r="L308" s="77"/>
      <c r="M308" s="283"/>
      <c r="N308" s="284"/>
      <c r="O308" s="76"/>
    </row>
    <row r="309" spans="1:15" ht="18.75" customHeight="1" thickTop="1" thickBot="1">
      <c r="A309" s="423"/>
      <c r="B309" s="407"/>
      <c r="C309" s="131" t="s">
        <v>217</v>
      </c>
      <c r="D309" s="132">
        <v>7215502</v>
      </c>
      <c r="E309" s="419" t="s">
        <v>1790</v>
      </c>
      <c r="F309" s="419"/>
      <c r="G309" s="419"/>
      <c r="H309" s="419"/>
      <c r="I309" s="133" t="s">
        <v>41</v>
      </c>
      <c r="J309" s="84" t="s">
        <v>11</v>
      </c>
      <c r="K309" s="40">
        <v>0</v>
      </c>
      <c r="L309" s="41">
        <f>K309*(1-$H$3/100)</f>
        <v>0</v>
      </c>
      <c r="M309" s="277">
        <f>K309*$H$2</f>
        <v>0</v>
      </c>
      <c r="N309" s="278">
        <f>M309*(1-$H$3/100)</f>
        <v>0</v>
      </c>
      <c r="O309" s="76"/>
    </row>
    <row r="310" spans="1:15" ht="18.75" customHeight="1" thickTop="1" thickBot="1">
      <c r="A310" s="423"/>
      <c r="B310" s="406"/>
      <c r="C310" s="120" t="s">
        <v>216</v>
      </c>
      <c r="D310" s="106">
        <v>7215531</v>
      </c>
      <c r="E310" s="409" t="s">
        <v>1790</v>
      </c>
      <c r="F310" s="409"/>
      <c r="G310" s="409"/>
      <c r="H310" s="409"/>
      <c r="I310" s="113" t="s">
        <v>41</v>
      </c>
      <c r="J310" s="121" t="s">
        <v>218</v>
      </c>
      <c r="K310" s="114">
        <v>2.3824079999999999</v>
      </c>
      <c r="L310" s="109">
        <f>K310*(1-$H$3/100)</f>
        <v>2.3824079999999999</v>
      </c>
      <c r="M310" s="108">
        <f>K310*$H$2</f>
        <v>100.32320087999999</v>
      </c>
      <c r="N310" s="118">
        <f>M310*(1-$H$3/100)</f>
        <v>100.32320087999999</v>
      </c>
      <c r="O310" s="76"/>
    </row>
    <row r="311" spans="1:15" ht="18.75" hidden="1" customHeight="1" thickTop="1" thickBot="1">
      <c r="A311" s="423"/>
      <c r="B311" s="181"/>
      <c r="C311" s="217"/>
      <c r="D311" s="83"/>
      <c r="E311" s="111"/>
      <c r="F311" s="111"/>
      <c r="G311" s="111"/>
      <c r="H311" s="111"/>
      <c r="I311" s="218"/>
      <c r="J311" s="121"/>
      <c r="K311" s="184">
        <v>0</v>
      </c>
      <c r="L311" s="77"/>
      <c r="M311" s="283"/>
      <c r="N311" s="284"/>
      <c r="O311" s="76"/>
    </row>
    <row r="312" spans="1:15" ht="18.75" hidden="1" customHeight="1" thickTop="1" thickBot="1">
      <c r="A312" s="423"/>
      <c r="B312" s="181"/>
      <c r="C312" s="217"/>
      <c r="D312" s="83"/>
      <c r="E312" s="111"/>
      <c r="F312" s="111"/>
      <c r="G312" s="111"/>
      <c r="H312" s="111"/>
      <c r="I312" s="218"/>
      <c r="J312" s="121"/>
      <c r="K312" s="184">
        <v>0</v>
      </c>
      <c r="L312" s="77"/>
      <c r="M312" s="283"/>
      <c r="N312" s="284"/>
      <c r="O312" s="76"/>
    </row>
    <row r="313" spans="1:15" ht="18.75" hidden="1" customHeight="1" thickTop="1" thickBot="1">
      <c r="A313" s="423"/>
      <c r="B313" s="181"/>
      <c r="C313" s="217"/>
      <c r="D313" s="83"/>
      <c r="E313" s="111"/>
      <c r="F313" s="111"/>
      <c r="G313" s="111"/>
      <c r="H313" s="111"/>
      <c r="I313" s="218"/>
      <c r="J313" s="121"/>
      <c r="K313" s="184">
        <v>0</v>
      </c>
      <c r="L313" s="77"/>
      <c r="M313" s="283"/>
      <c r="N313" s="284"/>
      <c r="O313" s="76"/>
    </row>
    <row r="314" spans="1:15" ht="18.75" hidden="1" customHeight="1" thickTop="1" thickBot="1">
      <c r="A314" s="423"/>
      <c r="B314" s="181"/>
      <c r="C314" s="217"/>
      <c r="D314" s="83"/>
      <c r="E314" s="111"/>
      <c r="F314" s="111"/>
      <c r="G314" s="111"/>
      <c r="H314" s="111"/>
      <c r="I314" s="218"/>
      <c r="J314" s="121"/>
      <c r="K314" s="184">
        <v>0</v>
      </c>
      <c r="L314" s="77"/>
      <c r="M314" s="283"/>
      <c r="N314" s="284"/>
      <c r="O314" s="76"/>
    </row>
    <row r="315" spans="1:15" ht="18.75" hidden="1" customHeight="1" thickTop="1" thickBot="1">
      <c r="A315" s="423"/>
      <c r="B315" s="181"/>
      <c r="C315" s="217"/>
      <c r="D315" s="83"/>
      <c r="E315" s="111"/>
      <c r="F315" s="111"/>
      <c r="G315" s="111"/>
      <c r="H315" s="111"/>
      <c r="I315" s="218"/>
      <c r="J315" s="121"/>
      <c r="K315" s="184">
        <v>0</v>
      </c>
      <c r="L315" s="77"/>
      <c r="M315" s="283"/>
      <c r="N315" s="284"/>
      <c r="O315" s="76"/>
    </row>
    <row r="316" spans="1:15" ht="18.75" hidden="1" customHeight="1" thickTop="1" thickBot="1">
      <c r="A316" s="423"/>
      <c r="B316" s="181"/>
      <c r="C316" s="217"/>
      <c r="D316" s="83"/>
      <c r="E316" s="111"/>
      <c r="F316" s="111"/>
      <c r="G316" s="111"/>
      <c r="H316" s="111"/>
      <c r="I316" s="218"/>
      <c r="J316" s="121"/>
      <c r="K316" s="184">
        <v>0</v>
      </c>
      <c r="L316" s="77"/>
      <c r="M316" s="283"/>
      <c r="N316" s="284"/>
      <c r="O316" s="76"/>
    </row>
    <row r="317" spans="1:15" ht="18.75" hidden="1" customHeight="1" thickTop="1" thickBot="1">
      <c r="A317" s="423"/>
      <c r="B317" s="181"/>
      <c r="C317" s="217"/>
      <c r="D317" s="83"/>
      <c r="E317" s="111"/>
      <c r="F317" s="111"/>
      <c r="G317" s="111"/>
      <c r="H317" s="111"/>
      <c r="I317" s="218"/>
      <c r="J317" s="121"/>
      <c r="K317" s="184">
        <v>0</v>
      </c>
      <c r="L317" s="77"/>
      <c r="M317" s="283"/>
      <c r="N317" s="284"/>
      <c r="O317" s="76"/>
    </row>
    <row r="318" spans="1:15" ht="18.75" hidden="1" customHeight="1" thickTop="1" thickBot="1">
      <c r="A318" s="423"/>
      <c r="B318" s="181"/>
      <c r="C318" s="217"/>
      <c r="D318" s="83"/>
      <c r="E318" s="111"/>
      <c r="F318" s="111"/>
      <c r="G318" s="111"/>
      <c r="H318" s="111"/>
      <c r="I318" s="218"/>
      <c r="J318" s="121"/>
      <c r="K318" s="184">
        <v>0</v>
      </c>
      <c r="L318" s="77"/>
      <c r="M318" s="283"/>
      <c r="N318" s="284"/>
      <c r="O318" s="76"/>
    </row>
    <row r="319" spans="1:15" ht="18.75" hidden="1" customHeight="1" thickTop="1" thickBot="1">
      <c r="A319" s="423"/>
      <c r="B319" s="181"/>
      <c r="C319" s="217"/>
      <c r="D319" s="83"/>
      <c r="E319" s="111"/>
      <c r="F319" s="111"/>
      <c r="G319" s="111"/>
      <c r="H319" s="111"/>
      <c r="I319" s="218"/>
      <c r="J319" s="121"/>
      <c r="K319" s="184">
        <v>0</v>
      </c>
      <c r="L319" s="77"/>
      <c r="M319" s="283"/>
      <c r="N319" s="284"/>
      <c r="O319" s="76"/>
    </row>
    <row r="320" spans="1:15" ht="18.75" hidden="1" customHeight="1" thickTop="1" thickBot="1">
      <c r="A320" s="423"/>
      <c r="B320" s="181"/>
      <c r="C320" s="217"/>
      <c r="D320" s="83"/>
      <c r="E320" s="111"/>
      <c r="F320" s="111"/>
      <c r="G320" s="111"/>
      <c r="H320" s="111"/>
      <c r="I320" s="218"/>
      <c r="J320" s="121"/>
      <c r="K320" s="184">
        <v>0</v>
      </c>
      <c r="L320" s="77"/>
      <c r="M320" s="283"/>
      <c r="N320" s="284"/>
      <c r="O320" s="76"/>
    </row>
    <row r="321" spans="1:15" ht="18.75" customHeight="1" thickTop="1" thickBot="1">
      <c r="A321" s="423"/>
      <c r="B321" s="407"/>
      <c r="C321" s="136" t="s">
        <v>219</v>
      </c>
      <c r="D321" s="132">
        <v>7215602</v>
      </c>
      <c r="E321" s="419" t="s">
        <v>1791</v>
      </c>
      <c r="F321" s="419"/>
      <c r="G321" s="419"/>
      <c r="H321" s="419"/>
      <c r="I321" s="133" t="s">
        <v>41</v>
      </c>
      <c r="J321" s="84" t="s">
        <v>11</v>
      </c>
      <c r="K321" s="40">
        <v>0</v>
      </c>
      <c r="L321" s="41">
        <f>K321*(1-$H$3/100)</f>
        <v>0</v>
      </c>
      <c r="M321" s="277">
        <f>K321*$H$2</f>
        <v>0</v>
      </c>
      <c r="N321" s="278">
        <f>M321*(1-$H$3/100)</f>
        <v>0</v>
      </c>
      <c r="O321" s="76"/>
    </row>
    <row r="322" spans="1:15" ht="18.75" customHeight="1" thickTop="1" thickBot="1">
      <c r="A322" s="423"/>
      <c r="B322" s="405"/>
      <c r="C322" s="97" t="s">
        <v>220</v>
      </c>
      <c r="D322" s="46">
        <v>7215631</v>
      </c>
      <c r="E322" s="417" t="s">
        <v>1791</v>
      </c>
      <c r="F322" s="417"/>
      <c r="G322" s="417"/>
      <c r="H322" s="417"/>
      <c r="I322" s="68" t="s">
        <v>41</v>
      </c>
      <c r="J322" s="121" t="s">
        <v>218</v>
      </c>
      <c r="K322" s="48">
        <v>2.4408719999999997</v>
      </c>
      <c r="L322" s="49">
        <f>K322*(1-$H$3/100)</f>
        <v>2.4408719999999997</v>
      </c>
      <c r="M322" s="50">
        <f>K322*$H$2</f>
        <v>102.78511991999999</v>
      </c>
      <c r="N322" s="51">
        <f>M322*(1-$H$3/100)</f>
        <v>102.78511991999999</v>
      </c>
      <c r="O322" s="76"/>
    </row>
    <row r="323" spans="1:15" ht="18.75" customHeight="1" thickTop="1" thickBot="1">
      <c r="A323" s="423"/>
      <c r="B323" s="406"/>
      <c r="C323" s="110" t="s">
        <v>221</v>
      </c>
      <c r="D323" s="106">
        <v>7215638</v>
      </c>
      <c r="E323" s="409" t="s">
        <v>1791</v>
      </c>
      <c r="F323" s="409"/>
      <c r="G323" s="409"/>
      <c r="H323" s="409"/>
      <c r="I323" s="113" t="s">
        <v>41</v>
      </c>
      <c r="J323" s="126" t="s">
        <v>222</v>
      </c>
      <c r="K323" s="114">
        <v>4.8817439999999994</v>
      </c>
      <c r="L323" s="109">
        <f>K323*(1-$H$3/100)</f>
        <v>4.8817439999999994</v>
      </c>
      <c r="M323" s="108">
        <f>K323*$H$2</f>
        <v>205.57023983999997</v>
      </c>
      <c r="N323" s="118">
        <f>M323*(1-$H$3/100)</f>
        <v>205.57023983999997</v>
      </c>
      <c r="O323" s="76"/>
    </row>
    <row r="324" spans="1:15" ht="18.75" hidden="1" customHeight="1" thickTop="1" thickBot="1">
      <c r="A324" s="423"/>
      <c r="B324" s="181"/>
      <c r="C324" s="111"/>
      <c r="D324" s="83"/>
      <c r="E324" s="111"/>
      <c r="F324" s="111"/>
      <c r="G324" s="111"/>
      <c r="H324" s="111"/>
      <c r="I324" s="218"/>
      <c r="J324" s="126"/>
      <c r="K324" s="184">
        <v>0</v>
      </c>
      <c r="L324" s="77"/>
      <c r="M324" s="283"/>
      <c r="N324" s="284"/>
      <c r="O324" s="76"/>
    </row>
    <row r="325" spans="1:15" ht="18.75" hidden="1" customHeight="1" thickTop="1" thickBot="1">
      <c r="A325" s="423"/>
      <c r="B325" s="181"/>
      <c r="C325" s="111"/>
      <c r="D325" s="83"/>
      <c r="E325" s="111"/>
      <c r="F325" s="111"/>
      <c r="G325" s="111"/>
      <c r="H325" s="111"/>
      <c r="I325" s="218"/>
      <c r="J325" s="126"/>
      <c r="K325" s="184">
        <v>0</v>
      </c>
      <c r="L325" s="77"/>
      <c r="M325" s="283"/>
      <c r="N325" s="284"/>
      <c r="O325" s="76"/>
    </row>
    <row r="326" spans="1:15" ht="18.75" hidden="1" customHeight="1" thickTop="1" thickBot="1">
      <c r="A326" s="423"/>
      <c r="B326" s="181"/>
      <c r="C326" s="111"/>
      <c r="D326" s="83"/>
      <c r="E326" s="111"/>
      <c r="F326" s="111"/>
      <c r="G326" s="111"/>
      <c r="H326" s="111"/>
      <c r="I326" s="218"/>
      <c r="J326" s="126"/>
      <c r="K326" s="184">
        <v>0</v>
      </c>
      <c r="L326" s="77"/>
      <c r="M326" s="283"/>
      <c r="N326" s="284"/>
      <c r="O326" s="76"/>
    </row>
    <row r="327" spans="1:15" ht="18.75" hidden="1" customHeight="1" thickTop="1" thickBot="1">
      <c r="A327" s="423"/>
      <c r="B327" s="181"/>
      <c r="C327" s="111"/>
      <c r="D327" s="83"/>
      <c r="E327" s="111"/>
      <c r="F327" s="111"/>
      <c r="G327" s="111"/>
      <c r="H327" s="111"/>
      <c r="I327" s="218"/>
      <c r="J327" s="126"/>
      <c r="K327" s="184">
        <v>0</v>
      </c>
      <c r="L327" s="77"/>
      <c r="M327" s="283"/>
      <c r="N327" s="284"/>
      <c r="O327" s="76"/>
    </row>
    <row r="328" spans="1:15" ht="18.75" hidden="1" customHeight="1" thickTop="1" thickBot="1">
      <c r="A328" s="423"/>
      <c r="B328" s="181"/>
      <c r="C328" s="111"/>
      <c r="D328" s="83"/>
      <c r="E328" s="111"/>
      <c r="F328" s="111"/>
      <c r="G328" s="111"/>
      <c r="H328" s="111"/>
      <c r="I328" s="218"/>
      <c r="J328" s="126"/>
      <c r="K328" s="184">
        <v>0</v>
      </c>
      <c r="L328" s="77"/>
      <c r="M328" s="283"/>
      <c r="N328" s="284"/>
      <c r="O328" s="76"/>
    </row>
    <row r="329" spans="1:15" ht="18.75" hidden="1" customHeight="1" thickTop="1" thickBot="1">
      <c r="A329" s="423"/>
      <c r="B329" s="181"/>
      <c r="C329" s="111"/>
      <c r="D329" s="83"/>
      <c r="E329" s="111"/>
      <c r="F329" s="111"/>
      <c r="G329" s="111"/>
      <c r="H329" s="111"/>
      <c r="I329" s="218"/>
      <c r="J329" s="126"/>
      <c r="K329" s="184">
        <v>0</v>
      </c>
      <c r="L329" s="77"/>
      <c r="M329" s="283"/>
      <c r="N329" s="284"/>
      <c r="O329" s="76"/>
    </row>
    <row r="330" spans="1:15" ht="18.75" hidden="1" customHeight="1" thickTop="1" thickBot="1">
      <c r="A330" s="423"/>
      <c r="B330" s="181"/>
      <c r="C330" s="111"/>
      <c r="D330" s="83"/>
      <c r="E330" s="111"/>
      <c r="F330" s="111"/>
      <c r="G330" s="111"/>
      <c r="H330" s="111"/>
      <c r="I330" s="218"/>
      <c r="J330" s="126"/>
      <c r="K330" s="184">
        <v>0</v>
      </c>
      <c r="L330" s="77"/>
      <c r="M330" s="283"/>
      <c r="N330" s="284"/>
      <c r="O330" s="76"/>
    </row>
    <row r="331" spans="1:15" ht="18.75" hidden="1" customHeight="1" thickTop="1" thickBot="1">
      <c r="A331" s="423"/>
      <c r="B331" s="181"/>
      <c r="C331" s="111"/>
      <c r="D331" s="83"/>
      <c r="E331" s="111"/>
      <c r="F331" s="111"/>
      <c r="G331" s="111"/>
      <c r="H331" s="111"/>
      <c r="I331" s="218"/>
      <c r="J331" s="126"/>
      <c r="K331" s="184">
        <v>0</v>
      </c>
      <c r="L331" s="77"/>
      <c r="M331" s="283"/>
      <c r="N331" s="284"/>
      <c r="O331" s="76"/>
    </row>
    <row r="332" spans="1:15" ht="18.75" hidden="1" customHeight="1" thickTop="1" thickBot="1">
      <c r="A332" s="423"/>
      <c r="B332" s="181"/>
      <c r="C332" s="111"/>
      <c r="D332" s="83"/>
      <c r="E332" s="111"/>
      <c r="F332" s="111"/>
      <c r="G332" s="111"/>
      <c r="H332" s="111"/>
      <c r="I332" s="218"/>
      <c r="J332" s="126"/>
      <c r="K332" s="184">
        <v>0</v>
      </c>
      <c r="L332" s="77"/>
      <c r="M332" s="283"/>
      <c r="N332" s="284"/>
      <c r="O332" s="76"/>
    </row>
    <row r="333" spans="1:15" ht="18.75" hidden="1" customHeight="1" thickTop="1" thickBot="1">
      <c r="A333" s="423"/>
      <c r="B333" s="181"/>
      <c r="C333" s="111"/>
      <c r="D333" s="83"/>
      <c r="E333" s="111"/>
      <c r="F333" s="111"/>
      <c r="G333" s="111"/>
      <c r="H333" s="111"/>
      <c r="I333" s="218"/>
      <c r="J333" s="126"/>
      <c r="K333" s="184">
        <v>0</v>
      </c>
      <c r="L333" s="77"/>
      <c r="M333" s="283"/>
      <c r="N333" s="284"/>
      <c r="O333" s="76"/>
    </row>
    <row r="334" spans="1:15" ht="18.75" customHeight="1" thickTop="1" thickBot="1">
      <c r="A334" s="423"/>
      <c r="B334" s="407"/>
      <c r="C334" s="136" t="s">
        <v>224</v>
      </c>
      <c r="D334" s="132">
        <v>7215702</v>
      </c>
      <c r="E334" s="419" t="s">
        <v>1792</v>
      </c>
      <c r="F334" s="419"/>
      <c r="G334" s="419"/>
      <c r="H334" s="419"/>
      <c r="I334" s="133" t="s">
        <v>41</v>
      </c>
      <c r="J334" s="84" t="s">
        <v>11</v>
      </c>
      <c r="K334" s="40">
        <v>0</v>
      </c>
      <c r="L334" s="41">
        <f>K334*(1-$H$3/100)</f>
        <v>0</v>
      </c>
      <c r="M334" s="277">
        <f>K334*$H$2</f>
        <v>0</v>
      </c>
      <c r="N334" s="278">
        <f>M334*(1-$H$3/100)</f>
        <v>0</v>
      </c>
      <c r="O334" s="76"/>
    </row>
    <row r="335" spans="1:15" ht="18.75" customHeight="1" thickTop="1" thickBot="1">
      <c r="A335" s="423"/>
      <c r="B335" s="406"/>
      <c r="C335" s="110" t="s">
        <v>225</v>
      </c>
      <c r="D335" s="106">
        <v>7215735</v>
      </c>
      <c r="E335" s="409" t="s">
        <v>1792</v>
      </c>
      <c r="F335" s="409"/>
      <c r="G335" s="409"/>
      <c r="H335" s="409"/>
      <c r="I335" s="113" t="s">
        <v>41</v>
      </c>
      <c r="J335" s="127" t="s">
        <v>223</v>
      </c>
      <c r="K335" s="114">
        <v>2.9670479999999997</v>
      </c>
      <c r="L335" s="109">
        <f>K335*(1-$H$3/100)</f>
        <v>2.9670479999999997</v>
      </c>
      <c r="M335" s="108">
        <f>K335*$H$2</f>
        <v>124.94239127999998</v>
      </c>
      <c r="N335" s="118">
        <f>M335*(1-$H$3/100)</f>
        <v>124.94239127999998</v>
      </c>
      <c r="O335" s="76"/>
    </row>
    <row r="336" spans="1:15" ht="18.75" hidden="1" customHeight="1" thickTop="1" thickBot="1">
      <c r="A336" s="183"/>
      <c r="B336" s="181"/>
      <c r="C336" s="111"/>
      <c r="D336" s="83"/>
      <c r="E336" s="111"/>
      <c r="F336" s="111"/>
      <c r="G336" s="111"/>
      <c r="H336" s="111"/>
      <c r="I336" s="218"/>
      <c r="J336" s="127"/>
      <c r="K336" s="184">
        <v>0</v>
      </c>
      <c r="L336" s="77"/>
      <c r="M336" s="283"/>
      <c r="N336" s="284"/>
      <c r="O336" s="76"/>
    </row>
    <row r="337" spans="1:15" ht="18.75" hidden="1" customHeight="1" thickTop="1" thickBot="1">
      <c r="A337" s="183"/>
      <c r="B337" s="181"/>
      <c r="C337" s="111"/>
      <c r="D337" s="83"/>
      <c r="E337" s="111"/>
      <c r="F337" s="111"/>
      <c r="G337" s="111"/>
      <c r="H337" s="111"/>
      <c r="I337" s="218"/>
      <c r="J337" s="127"/>
      <c r="K337" s="184">
        <v>0</v>
      </c>
      <c r="L337" s="77"/>
      <c r="M337" s="283"/>
      <c r="N337" s="284"/>
      <c r="O337" s="76"/>
    </row>
    <row r="338" spans="1:15" ht="18.75" hidden="1" customHeight="1" thickTop="1" thickBot="1">
      <c r="A338" s="183"/>
      <c r="B338" s="181"/>
      <c r="C338" s="111"/>
      <c r="D338" s="83"/>
      <c r="E338" s="111"/>
      <c r="F338" s="111"/>
      <c r="G338" s="111"/>
      <c r="H338" s="111"/>
      <c r="I338" s="218"/>
      <c r="J338" s="127"/>
      <c r="K338" s="184">
        <v>0</v>
      </c>
      <c r="L338" s="77"/>
      <c r="M338" s="283"/>
      <c r="N338" s="284"/>
      <c r="O338" s="76"/>
    </row>
    <row r="339" spans="1:15" ht="18.75" hidden="1" customHeight="1" thickTop="1" thickBot="1">
      <c r="A339" s="183"/>
      <c r="B339" s="181"/>
      <c r="C339" s="111"/>
      <c r="D339" s="83"/>
      <c r="E339" s="111"/>
      <c r="F339" s="111"/>
      <c r="G339" s="111"/>
      <c r="H339" s="111"/>
      <c r="I339" s="218"/>
      <c r="J339" s="127"/>
      <c r="K339" s="184">
        <v>0</v>
      </c>
      <c r="L339" s="77"/>
      <c r="M339" s="283"/>
      <c r="N339" s="284"/>
      <c r="O339" s="76"/>
    </row>
    <row r="340" spans="1:15" ht="18.75" hidden="1" customHeight="1" thickTop="1" thickBot="1">
      <c r="A340" s="183"/>
      <c r="B340" s="181"/>
      <c r="C340" s="111"/>
      <c r="D340" s="83"/>
      <c r="E340" s="111"/>
      <c r="F340" s="111"/>
      <c r="G340" s="111"/>
      <c r="H340" s="111"/>
      <c r="I340" s="218"/>
      <c r="J340" s="127"/>
      <c r="K340" s="184">
        <v>0</v>
      </c>
      <c r="L340" s="77"/>
      <c r="M340" s="283"/>
      <c r="N340" s="284"/>
      <c r="O340" s="76"/>
    </row>
    <row r="341" spans="1:15" ht="18.75" hidden="1" customHeight="1" thickTop="1" thickBot="1">
      <c r="A341" s="183"/>
      <c r="B341" s="181"/>
      <c r="C341" s="111"/>
      <c r="D341" s="83"/>
      <c r="E341" s="111"/>
      <c r="F341" s="111"/>
      <c r="G341" s="111"/>
      <c r="H341" s="111"/>
      <c r="I341" s="218"/>
      <c r="J341" s="127"/>
      <c r="K341" s="184">
        <v>0</v>
      </c>
      <c r="L341" s="77"/>
      <c r="M341" s="283"/>
      <c r="N341" s="284"/>
      <c r="O341" s="76"/>
    </row>
    <row r="342" spans="1:15" ht="18.75" hidden="1" customHeight="1" thickTop="1" thickBot="1">
      <c r="A342" s="183"/>
      <c r="B342" s="181"/>
      <c r="C342" s="111"/>
      <c r="D342" s="83"/>
      <c r="E342" s="111"/>
      <c r="F342" s="111"/>
      <c r="G342" s="111"/>
      <c r="H342" s="111"/>
      <c r="I342" s="218"/>
      <c r="J342" s="127"/>
      <c r="K342" s="184">
        <v>0</v>
      </c>
      <c r="L342" s="77"/>
      <c r="M342" s="283"/>
      <c r="N342" s="284"/>
      <c r="O342" s="76"/>
    </row>
    <row r="343" spans="1:15" ht="18.75" hidden="1" customHeight="1" thickTop="1" thickBot="1">
      <c r="A343" s="183"/>
      <c r="B343" s="181"/>
      <c r="C343" s="111"/>
      <c r="D343" s="83"/>
      <c r="E343" s="111"/>
      <c r="F343" s="111"/>
      <c r="G343" s="111"/>
      <c r="H343" s="111"/>
      <c r="I343" s="218"/>
      <c r="J343" s="127"/>
      <c r="K343" s="184">
        <v>0</v>
      </c>
      <c r="L343" s="77"/>
      <c r="M343" s="283"/>
      <c r="N343" s="284"/>
      <c r="O343" s="76"/>
    </row>
    <row r="344" spans="1:15" ht="18.75" hidden="1" customHeight="1" thickTop="1" thickBot="1">
      <c r="A344" s="183"/>
      <c r="B344" s="181"/>
      <c r="C344" s="111"/>
      <c r="D344" s="83"/>
      <c r="E344" s="111"/>
      <c r="F344" s="111"/>
      <c r="G344" s="111"/>
      <c r="H344" s="111"/>
      <c r="I344" s="218"/>
      <c r="J344" s="127"/>
      <c r="K344" s="184">
        <v>0</v>
      </c>
      <c r="L344" s="77"/>
      <c r="M344" s="283"/>
      <c r="N344" s="284"/>
      <c r="O344" s="76"/>
    </row>
    <row r="345" spans="1:15" ht="18.75" hidden="1" customHeight="1" thickTop="1" thickBot="1">
      <c r="A345" s="183"/>
      <c r="B345" s="181"/>
      <c r="C345" s="111"/>
      <c r="D345" s="83"/>
      <c r="E345" s="111"/>
      <c r="F345" s="111"/>
      <c r="G345" s="111"/>
      <c r="H345" s="111"/>
      <c r="I345" s="218"/>
      <c r="J345" s="127"/>
      <c r="K345" s="184">
        <v>0</v>
      </c>
      <c r="L345" s="77"/>
      <c r="M345" s="283"/>
      <c r="N345" s="284"/>
      <c r="O345" s="76"/>
    </row>
    <row r="346" spans="1:15" ht="18.75" customHeight="1" thickTop="1" thickBot="1">
      <c r="A346" s="162"/>
      <c r="B346" s="407"/>
      <c r="C346" s="131" t="s">
        <v>226</v>
      </c>
      <c r="D346" s="132">
        <v>7215826</v>
      </c>
      <c r="E346" s="419" t="s">
        <v>1793</v>
      </c>
      <c r="F346" s="419"/>
      <c r="G346" s="419"/>
      <c r="H346" s="419"/>
      <c r="I346" s="133" t="s">
        <v>41</v>
      </c>
      <c r="J346" s="123" t="s">
        <v>213</v>
      </c>
      <c r="K346" s="40">
        <v>0</v>
      </c>
      <c r="L346" s="41">
        <f>K346*(1-$H$3/100)</f>
        <v>0</v>
      </c>
      <c r="M346" s="277">
        <f>K346*$H$2</f>
        <v>0</v>
      </c>
      <c r="N346" s="278">
        <f>M346*(1-$H$3/100)</f>
        <v>0</v>
      </c>
      <c r="O346" s="76"/>
    </row>
    <row r="347" spans="1:15" ht="18.75" customHeight="1" thickTop="1" thickBot="1">
      <c r="A347" s="162"/>
      <c r="B347" s="406"/>
      <c r="C347" s="120" t="s">
        <v>227</v>
      </c>
      <c r="D347" s="106">
        <v>7215836</v>
      </c>
      <c r="E347" s="409" t="s">
        <v>1793</v>
      </c>
      <c r="F347" s="409"/>
      <c r="G347" s="409"/>
      <c r="H347" s="409"/>
      <c r="I347" s="113" t="s">
        <v>41</v>
      </c>
      <c r="J347" s="128" t="s">
        <v>42</v>
      </c>
      <c r="K347" s="114">
        <v>2.6545000000000001</v>
      </c>
      <c r="L347" s="109">
        <f>K347*(1-$H$3/100)</f>
        <v>2.6545000000000001</v>
      </c>
      <c r="M347" s="108">
        <f>K347*$H$2</f>
        <v>111.780995</v>
      </c>
      <c r="N347" s="118">
        <f>M347*(1-$H$3/100)</f>
        <v>111.780995</v>
      </c>
      <c r="O347" s="76"/>
    </row>
    <row r="348" spans="1:15" ht="18.75" hidden="1" customHeight="1" thickTop="1" thickBot="1">
      <c r="A348" s="162"/>
      <c r="B348" s="181"/>
      <c r="C348" s="217"/>
      <c r="D348" s="83"/>
      <c r="E348" s="111"/>
      <c r="F348" s="111"/>
      <c r="G348" s="111"/>
      <c r="H348" s="111"/>
      <c r="I348" s="218"/>
      <c r="J348" s="128"/>
      <c r="K348" s="184">
        <v>0</v>
      </c>
      <c r="L348" s="77"/>
      <c r="M348" s="283"/>
      <c r="N348" s="44"/>
      <c r="O348" s="76"/>
    </row>
    <row r="349" spans="1:15" ht="18.75" hidden="1" customHeight="1" thickTop="1" thickBot="1">
      <c r="A349" s="162"/>
      <c r="B349" s="181"/>
      <c r="C349" s="217"/>
      <c r="D349" s="83"/>
      <c r="E349" s="111"/>
      <c r="F349" s="111"/>
      <c r="G349" s="111"/>
      <c r="H349" s="111"/>
      <c r="I349" s="218"/>
      <c r="J349" s="128"/>
      <c r="K349" s="184">
        <v>0</v>
      </c>
      <c r="L349" s="77"/>
      <c r="M349" s="283"/>
      <c r="N349" s="44"/>
      <c r="O349" s="76"/>
    </row>
    <row r="350" spans="1:15" ht="18.75" hidden="1" customHeight="1" thickTop="1" thickBot="1">
      <c r="A350" s="162"/>
      <c r="B350" s="181"/>
      <c r="C350" s="217"/>
      <c r="D350" s="83"/>
      <c r="E350" s="111"/>
      <c r="F350" s="111"/>
      <c r="G350" s="111"/>
      <c r="H350" s="111"/>
      <c r="I350" s="218"/>
      <c r="J350" s="128"/>
      <c r="K350" s="184">
        <v>0</v>
      </c>
      <c r="L350" s="77"/>
      <c r="M350" s="283"/>
      <c r="N350" s="44"/>
      <c r="O350" s="76"/>
    </row>
    <row r="351" spans="1:15" ht="18.75" hidden="1" customHeight="1" thickTop="1" thickBot="1">
      <c r="A351" s="162"/>
      <c r="B351" s="181"/>
      <c r="C351" s="217"/>
      <c r="D351" s="83"/>
      <c r="E351" s="111"/>
      <c r="F351" s="111"/>
      <c r="G351" s="111"/>
      <c r="H351" s="111"/>
      <c r="I351" s="218"/>
      <c r="J351" s="128"/>
      <c r="K351" s="184">
        <v>0</v>
      </c>
      <c r="L351" s="77"/>
      <c r="M351" s="283"/>
      <c r="N351" s="44"/>
      <c r="O351" s="76"/>
    </row>
    <row r="352" spans="1:15" ht="18.75" hidden="1" customHeight="1" thickTop="1" thickBot="1">
      <c r="A352" s="162"/>
      <c r="B352" s="181"/>
      <c r="C352" s="217"/>
      <c r="D352" s="83"/>
      <c r="E352" s="111"/>
      <c r="F352" s="111"/>
      <c r="G352" s="111"/>
      <c r="H352" s="111"/>
      <c r="I352" s="218"/>
      <c r="J352" s="128"/>
      <c r="K352" s="184">
        <v>0</v>
      </c>
      <c r="L352" s="77"/>
      <c r="M352" s="283"/>
      <c r="N352" s="44"/>
      <c r="O352" s="76"/>
    </row>
    <row r="353" spans="1:15" ht="18.75" hidden="1" customHeight="1" thickTop="1" thickBot="1">
      <c r="A353" s="162"/>
      <c r="B353" s="181"/>
      <c r="C353" s="217"/>
      <c r="D353" s="83"/>
      <c r="E353" s="111"/>
      <c r="F353" s="111"/>
      <c r="G353" s="111"/>
      <c r="H353" s="111"/>
      <c r="I353" s="218"/>
      <c r="J353" s="128"/>
      <c r="K353" s="184">
        <v>0</v>
      </c>
      <c r="L353" s="77"/>
      <c r="M353" s="283"/>
      <c r="N353" s="44"/>
      <c r="O353" s="76"/>
    </row>
    <row r="354" spans="1:15" ht="18.75" hidden="1" customHeight="1" thickTop="1" thickBot="1">
      <c r="A354" s="162"/>
      <c r="B354" s="181"/>
      <c r="C354" s="217"/>
      <c r="D354" s="83"/>
      <c r="E354" s="111"/>
      <c r="F354" s="111"/>
      <c r="G354" s="111"/>
      <c r="H354" s="111"/>
      <c r="I354" s="218"/>
      <c r="J354" s="128"/>
      <c r="K354" s="184">
        <v>0</v>
      </c>
      <c r="L354" s="77"/>
      <c r="M354" s="283"/>
      <c r="N354" s="44"/>
      <c r="O354" s="76"/>
    </row>
    <row r="355" spans="1:15" ht="18.75" hidden="1" customHeight="1" thickTop="1" thickBot="1">
      <c r="A355" s="162"/>
      <c r="B355" s="181"/>
      <c r="C355" s="217"/>
      <c r="D355" s="83"/>
      <c r="E355" s="111"/>
      <c r="F355" s="111"/>
      <c r="G355" s="111"/>
      <c r="H355" s="111"/>
      <c r="I355" s="218"/>
      <c r="J355" s="128"/>
      <c r="K355" s="184">
        <v>0</v>
      </c>
      <c r="L355" s="77"/>
      <c r="M355" s="283"/>
      <c r="N355" s="44"/>
      <c r="O355" s="76"/>
    </row>
    <row r="356" spans="1:15" ht="18.75" hidden="1" customHeight="1" thickTop="1" thickBot="1">
      <c r="A356" s="162"/>
      <c r="B356" s="181"/>
      <c r="C356" s="217"/>
      <c r="D356" s="83"/>
      <c r="E356" s="111"/>
      <c r="F356" s="111"/>
      <c r="G356" s="111"/>
      <c r="H356" s="111"/>
      <c r="I356" s="218"/>
      <c r="J356" s="128"/>
      <c r="K356" s="184">
        <v>0</v>
      </c>
      <c r="L356" s="77"/>
      <c r="M356" s="283"/>
      <c r="N356" s="44"/>
      <c r="O356" s="76"/>
    </row>
    <row r="357" spans="1:15" ht="18.75" hidden="1" customHeight="1" thickTop="1" thickBot="1">
      <c r="A357" s="162"/>
      <c r="B357" s="181"/>
      <c r="C357" s="217"/>
      <c r="D357" s="83"/>
      <c r="E357" s="111"/>
      <c r="F357" s="111"/>
      <c r="G357" s="111"/>
      <c r="H357" s="111"/>
      <c r="I357" s="218"/>
      <c r="J357" s="128"/>
      <c r="K357" s="184">
        <v>0</v>
      </c>
      <c r="L357" s="77"/>
      <c r="M357" s="283"/>
      <c r="N357" s="44"/>
      <c r="O357" s="76"/>
    </row>
    <row r="358" spans="1:15" ht="18.75" customHeight="1" thickTop="1" thickBot="1">
      <c r="A358" s="162"/>
      <c r="B358" s="407"/>
      <c r="C358" s="136" t="s">
        <v>263</v>
      </c>
      <c r="D358" s="132">
        <v>7216101</v>
      </c>
      <c r="E358" s="419" t="s">
        <v>1800</v>
      </c>
      <c r="F358" s="419"/>
      <c r="G358" s="419"/>
      <c r="H358" s="419"/>
      <c r="I358" s="133" t="s">
        <v>41</v>
      </c>
      <c r="J358" s="60" t="s">
        <v>385</v>
      </c>
      <c r="K358" s="40">
        <v>3.2739840000000004</v>
      </c>
      <c r="L358" s="41">
        <f t="shared" ref="L358:L375" si="18">K358*(1-$H$3/100)</f>
        <v>3.2739840000000004</v>
      </c>
      <c r="M358" s="42">
        <f t="shared" ref="M358:M375" si="19">K358*$H$2</f>
        <v>137.86746624000003</v>
      </c>
      <c r="N358" s="135">
        <f t="shared" ref="N358:N369" si="20">M358*(1-$H$3/100)</f>
        <v>137.86746624000003</v>
      </c>
      <c r="O358" s="76"/>
    </row>
    <row r="359" spans="1:15" ht="18.75" customHeight="1" thickTop="1" thickBot="1">
      <c r="A359" s="162"/>
      <c r="B359" s="405"/>
      <c r="C359" s="38" t="s">
        <v>264</v>
      </c>
      <c r="D359" s="37">
        <v>7216102</v>
      </c>
      <c r="E359" s="408" t="s">
        <v>1800</v>
      </c>
      <c r="F359" s="408"/>
      <c r="G359" s="408"/>
      <c r="H359" s="408"/>
      <c r="I359" s="65" t="s">
        <v>41</v>
      </c>
      <c r="J359" s="84" t="s">
        <v>11</v>
      </c>
      <c r="K359" s="101">
        <v>0</v>
      </c>
      <c r="L359" s="70">
        <f t="shared" si="18"/>
        <v>0</v>
      </c>
      <c r="M359" s="285">
        <f t="shared" si="19"/>
        <v>0</v>
      </c>
      <c r="N359" s="289">
        <f t="shared" si="20"/>
        <v>0</v>
      </c>
      <c r="O359" s="76"/>
    </row>
    <row r="360" spans="1:15" ht="18.75" customHeight="1" thickTop="1" thickBot="1">
      <c r="A360" s="162"/>
      <c r="B360" s="405"/>
      <c r="C360" s="112" t="s">
        <v>265</v>
      </c>
      <c r="D360" s="95">
        <v>7216104</v>
      </c>
      <c r="E360" s="414" t="s">
        <v>1800</v>
      </c>
      <c r="F360" s="414"/>
      <c r="G360" s="414"/>
      <c r="H360" s="414"/>
      <c r="I360" s="96" t="s">
        <v>41</v>
      </c>
      <c r="J360" s="85" t="s">
        <v>386</v>
      </c>
      <c r="K360" s="98">
        <v>5.1594479999999994</v>
      </c>
      <c r="L360" s="99">
        <f t="shared" si="18"/>
        <v>5.1594479999999994</v>
      </c>
      <c r="M360" s="100">
        <f t="shared" si="19"/>
        <v>217.26435527999996</v>
      </c>
      <c r="N360" s="69">
        <f t="shared" si="20"/>
        <v>217.26435527999996</v>
      </c>
      <c r="O360" s="76"/>
    </row>
    <row r="361" spans="1:15" ht="18.75" customHeight="1" thickTop="1" thickBot="1">
      <c r="A361" s="162"/>
      <c r="B361" s="405"/>
      <c r="C361" s="38" t="s">
        <v>266</v>
      </c>
      <c r="D361" s="37">
        <v>7216201</v>
      </c>
      <c r="E361" s="408" t="s">
        <v>1801</v>
      </c>
      <c r="F361" s="408"/>
      <c r="G361" s="408"/>
      <c r="H361" s="408"/>
      <c r="I361" s="65" t="s">
        <v>41</v>
      </c>
      <c r="J361" s="60" t="s">
        <v>385</v>
      </c>
      <c r="K361" s="101">
        <v>3.5955360000000001</v>
      </c>
      <c r="L361" s="70">
        <f t="shared" si="18"/>
        <v>3.5955360000000001</v>
      </c>
      <c r="M361" s="66">
        <f t="shared" si="19"/>
        <v>151.40802095999999</v>
      </c>
      <c r="N361" s="43">
        <f t="shared" si="20"/>
        <v>151.40802095999999</v>
      </c>
      <c r="O361" s="76"/>
    </row>
    <row r="362" spans="1:15" ht="18.75" customHeight="1" thickTop="1" thickBot="1">
      <c r="A362" s="162"/>
      <c r="B362" s="405"/>
      <c r="C362" s="38" t="s">
        <v>267</v>
      </c>
      <c r="D362" s="37">
        <v>7216202</v>
      </c>
      <c r="E362" s="408" t="s">
        <v>1801</v>
      </c>
      <c r="F362" s="408"/>
      <c r="G362" s="408"/>
      <c r="H362" s="408"/>
      <c r="I362" s="65" t="s">
        <v>41</v>
      </c>
      <c r="J362" s="84" t="s">
        <v>11</v>
      </c>
      <c r="K362" s="101">
        <v>0</v>
      </c>
      <c r="L362" s="70">
        <f t="shared" si="18"/>
        <v>0</v>
      </c>
      <c r="M362" s="285">
        <f t="shared" si="19"/>
        <v>0</v>
      </c>
      <c r="N362" s="289">
        <f t="shared" si="20"/>
        <v>0</v>
      </c>
      <c r="O362" s="76"/>
    </row>
    <row r="363" spans="1:15" ht="18.75" customHeight="1" thickTop="1" thickBot="1">
      <c r="A363" s="162"/>
      <c r="B363" s="405"/>
      <c r="C363" s="112" t="s">
        <v>268</v>
      </c>
      <c r="D363" s="95">
        <v>7216204</v>
      </c>
      <c r="E363" s="414" t="s">
        <v>1801</v>
      </c>
      <c r="F363" s="414"/>
      <c r="G363" s="414"/>
      <c r="H363" s="414"/>
      <c r="I363" s="96" t="s">
        <v>41</v>
      </c>
      <c r="J363" s="85" t="s">
        <v>386</v>
      </c>
      <c r="K363" s="98">
        <v>5.554079999999999</v>
      </c>
      <c r="L363" s="99">
        <f t="shared" si="18"/>
        <v>5.554079999999999</v>
      </c>
      <c r="M363" s="100">
        <f t="shared" si="19"/>
        <v>233.88230879999995</v>
      </c>
      <c r="N363" s="69">
        <f t="shared" si="20"/>
        <v>233.88230879999995</v>
      </c>
      <c r="O363" s="76"/>
    </row>
    <row r="364" spans="1:15" ht="18.75" customHeight="1" thickTop="1" thickBot="1">
      <c r="A364" s="162"/>
      <c r="B364" s="405"/>
      <c r="C364" s="38" t="s">
        <v>269</v>
      </c>
      <c r="D364" s="37">
        <v>7216301</v>
      </c>
      <c r="E364" s="408" t="s">
        <v>1802</v>
      </c>
      <c r="F364" s="408"/>
      <c r="G364" s="408"/>
      <c r="H364" s="408"/>
      <c r="I364" s="65" t="s">
        <v>41</v>
      </c>
      <c r="J364" s="60" t="s">
        <v>385</v>
      </c>
      <c r="K364" s="101">
        <v>3.8732399999999996</v>
      </c>
      <c r="L364" s="70">
        <f t="shared" si="18"/>
        <v>3.8732399999999996</v>
      </c>
      <c r="M364" s="66">
        <f t="shared" si="19"/>
        <v>163.10213639999998</v>
      </c>
      <c r="N364" s="43">
        <f t="shared" si="20"/>
        <v>163.10213639999998</v>
      </c>
      <c r="O364" s="76"/>
    </row>
    <row r="365" spans="1:15" ht="18.75" customHeight="1" thickTop="1" thickBot="1">
      <c r="A365" s="162"/>
      <c r="B365" s="405"/>
      <c r="C365" s="38" t="s">
        <v>270</v>
      </c>
      <c r="D365" s="37">
        <v>7216302</v>
      </c>
      <c r="E365" s="408" t="s">
        <v>1802</v>
      </c>
      <c r="F365" s="408"/>
      <c r="G365" s="408"/>
      <c r="H365" s="408"/>
      <c r="I365" s="65" t="s">
        <v>41</v>
      </c>
      <c r="J365" s="84" t="s">
        <v>11</v>
      </c>
      <c r="K365" s="101">
        <v>0</v>
      </c>
      <c r="L365" s="70">
        <f t="shared" si="18"/>
        <v>0</v>
      </c>
      <c r="M365" s="285">
        <f t="shared" si="19"/>
        <v>0</v>
      </c>
      <c r="N365" s="289">
        <f t="shared" si="20"/>
        <v>0</v>
      </c>
      <c r="O365" s="76"/>
    </row>
    <row r="366" spans="1:15" ht="18.75" customHeight="1" thickTop="1" thickBot="1">
      <c r="A366" s="162"/>
      <c r="B366" s="405"/>
      <c r="C366" s="112" t="s">
        <v>271</v>
      </c>
      <c r="D366" s="95">
        <v>7216304</v>
      </c>
      <c r="E366" s="414" t="s">
        <v>1802</v>
      </c>
      <c r="F366" s="414"/>
      <c r="G366" s="414"/>
      <c r="H366" s="414"/>
      <c r="I366" s="96" t="s">
        <v>41</v>
      </c>
      <c r="J366" s="85" t="s">
        <v>386</v>
      </c>
      <c r="K366" s="98">
        <v>0</v>
      </c>
      <c r="L366" s="99">
        <f t="shared" si="18"/>
        <v>0</v>
      </c>
      <c r="M366" s="290">
        <f t="shared" si="19"/>
        <v>0</v>
      </c>
      <c r="N366" s="287">
        <f t="shared" si="20"/>
        <v>0</v>
      </c>
      <c r="O366" s="76"/>
    </row>
    <row r="367" spans="1:15" ht="18.75" customHeight="1" thickTop="1" thickBot="1">
      <c r="A367" s="162"/>
      <c r="B367" s="405"/>
      <c r="C367" s="38" t="s">
        <v>272</v>
      </c>
      <c r="D367" s="37">
        <v>7216401</v>
      </c>
      <c r="E367" s="408" t="s">
        <v>1803</v>
      </c>
      <c r="F367" s="408"/>
      <c r="G367" s="408"/>
      <c r="H367" s="408"/>
      <c r="I367" s="65" t="s">
        <v>41</v>
      </c>
      <c r="J367" s="60" t="s">
        <v>385</v>
      </c>
      <c r="K367" s="101">
        <v>5.1155999999999997</v>
      </c>
      <c r="L367" s="70">
        <f t="shared" si="18"/>
        <v>5.1155999999999997</v>
      </c>
      <c r="M367" s="66">
        <f t="shared" si="19"/>
        <v>215.41791599999999</v>
      </c>
      <c r="N367" s="43">
        <f t="shared" si="20"/>
        <v>215.41791599999999</v>
      </c>
      <c r="O367" s="76"/>
    </row>
    <row r="368" spans="1:15" ht="18.75" customHeight="1" thickTop="1" thickBot="1">
      <c r="A368" s="162"/>
      <c r="B368" s="405"/>
      <c r="C368" s="38" t="s">
        <v>273</v>
      </c>
      <c r="D368" s="37">
        <v>7216402</v>
      </c>
      <c r="E368" s="408" t="s">
        <v>1803</v>
      </c>
      <c r="F368" s="408"/>
      <c r="G368" s="408"/>
      <c r="H368" s="408"/>
      <c r="I368" s="65" t="s">
        <v>41</v>
      </c>
      <c r="J368" s="84" t="s">
        <v>11</v>
      </c>
      <c r="K368" s="101">
        <v>0</v>
      </c>
      <c r="L368" s="70">
        <f t="shared" si="18"/>
        <v>0</v>
      </c>
      <c r="M368" s="285">
        <f t="shared" si="19"/>
        <v>0</v>
      </c>
      <c r="N368" s="289">
        <f t="shared" si="20"/>
        <v>0</v>
      </c>
      <c r="O368" s="76"/>
    </row>
    <row r="369" spans="1:15" ht="18.75" customHeight="1" thickTop="1" thickBot="1">
      <c r="A369" s="162"/>
      <c r="B369" s="405"/>
      <c r="C369" s="112" t="s">
        <v>274</v>
      </c>
      <c r="D369" s="95">
        <v>7216404</v>
      </c>
      <c r="E369" s="414" t="s">
        <v>1803</v>
      </c>
      <c r="F369" s="414"/>
      <c r="G369" s="414"/>
      <c r="H369" s="414"/>
      <c r="I369" s="96" t="s">
        <v>41</v>
      </c>
      <c r="J369" s="85" t="s">
        <v>386</v>
      </c>
      <c r="K369" s="98">
        <v>6.0656399999999993</v>
      </c>
      <c r="L369" s="99">
        <f t="shared" si="18"/>
        <v>6.0656399999999993</v>
      </c>
      <c r="M369" s="100">
        <f t="shared" si="19"/>
        <v>255.42410039999996</v>
      </c>
      <c r="N369" s="69">
        <f t="shared" si="20"/>
        <v>255.42410039999996</v>
      </c>
      <c r="O369" s="76"/>
    </row>
    <row r="370" spans="1:15" ht="18.75" customHeight="1" thickTop="1" thickBot="1">
      <c r="A370" s="162"/>
      <c r="B370" s="405"/>
      <c r="C370" s="38" t="s">
        <v>275</v>
      </c>
      <c r="D370" s="37">
        <v>7216501</v>
      </c>
      <c r="E370" s="408" t="s">
        <v>1804</v>
      </c>
      <c r="F370" s="408"/>
      <c r="G370" s="408"/>
      <c r="H370" s="408"/>
      <c r="I370" s="65" t="s">
        <v>41</v>
      </c>
      <c r="J370" s="60" t="s">
        <v>385</v>
      </c>
      <c r="K370" s="101">
        <v>5.5686960000000001</v>
      </c>
      <c r="L370" s="70">
        <f t="shared" si="18"/>
        <v>5.5686960000000001</v>
      </c>
      <c r="M370" s="66">
        <f t="shared" si="19"/>
        <v>234.49778856</v>
      </c>
      <c r="N370" s="43">
        <f t="shared" ref="N370:N476" si="21">M370*(1-$H$3/100)</f>
        <v>234.49778856</v>
      </c>
      <c r="O370" s="76"/>
    </row>
    <row r="371" spans="1:15" ht="18.75" customHeight="1" thickTop="1" thickBot="1">
      <c r="A371" s="162"/>
      <c r="B371" s="405"/>
      <c r="C371" s="38" t="s">
        <v>276</v>
      </c>
      <c r="D371" s="37">
        <v>7216502</v>
      </c>
      <c r="E371" s="408" t="s">
        <v>1804</v>
      </c>
      <c r="F371" s="408"/>
      <c r="G371" s="408"/>
      <c r="H371" s="408"/>
      <c r="I371" s="65" t="s">
        <v>41</v>
      </c>
      <c r="J371" s="84" t="s">
        <v>11</v>
      </c>
      <c r="K371" s="101">
        <v>0</v>
      </c>
      <c r="L371" s="70">
        <f t="shared" si="18"/>
        <v>0</v>
      </c>
      <c r="M371" s="285">
        <f t="shared" si="19"/>
        <v>0</v>
      </c>
      <c r="N371" s="289">
        <f t="shared" si="21"/>
        <v>0</v>
      </c>
      <c r="O371" s="76"/>
    </row>
    <row r="372" spans="1:15" ht="18.75" customHeight="1" thickTop="1" thickBot="1">
      <c r="A372" s="162"/>
      <c r="B372" s="405"/>
      <c r="C372" s="112" t="s">
        <v>277</v>
      </c>
      <c r="D372" s="95">
        <v>7216504</v>
      </c>
      <c r="E372" s="414" t="s">
        <v>1804</v>
      </c>
      <c r="F372" s="414"/>
      <c r="G372" s="414"/>
      <c r="H372" s="414"/>
      <c r="I372" s="96" t="s">
        <v>41</v>
      </c>
      <c r="J372" s="85" t="s">
        <v>386</v>
      </c>
      <c r="K372" s="98">
        <v>6.3579599999999994</v>
      </c>
      <c r="L372" s="99">
        <f t="shared" si="18"/>
        <v>6.3579599999999994</v>
      </c>
      <c r="M372" s="100">
        <f t="shared" si="19"/>
        <v>267.73369559999998</v>
      </c>
      <c r="N372" s="69">
        <f t="shared" si="21"/>
        <v>267.73369559999998</v>
      </c>
      <c r="O372" s="76"/>
    </row>
    <row r="373" spans="1:15" ht="18.75" customHeight="1" thickTop="1" thickBot="1">
      <c r="A373" s="162"/>
      <c r="B373" s="405"/>
      <c r="C373" s="38" t="s">
        <v>278</v>
      </c>
      <c r="D373" s="37">
        <v>7216601</v>
      </c>
      <c r="E373" s="408" t="s">
        <v>1805</v>
      </c>
      <c r="F373" s="408"/>
      <c r="G373" s="408"/>
      <c r="H373" s="408"/>
      <c r="I373" s="65" t="s">
        <v>41</v>
      </c>
      <c r="J373" s="60" t="s">
        <v>385</v>
      </c>
      <c r="K373" s="101">
        <v>6.6795119999999999</v>
      </c>
      <c r="L373" s="70">
        <f t="shared" si="18"/>
        <v>6.6795119999999999</v>
      </c>
      <c r="M373" s="66">
        <f t="shared" si="19"/>
        <v>281.27425031999996</v>
      </c>
      <c r="N373" s="43">
        <f t="shared" si="21"/>
        <v>281.27425031999996</v>
      </c>
      <c r="O373" s="76"/>
    </row>
    <row r="374" spans="1:15" ht="18.75" customHeight="1" thickTop="1" thickBot="1">
      <c r="A374" s="162"/>
      <c r="B374" s="405"/>
      <c r="C374" s="38" t="s">
        <v>279</v>
      </c>
      <c r="D374" s="37">
        <v>7216602</v>
      </c>
      <c r="E374" s="408" t="s">
        <v>1805</v>
      </c>
      <c r="F374" s="408"/>
      <c r="G374" s="408"/>
      <c r="H374" s="408"/>
      <c r="I374" s="65" t="s">
        <v>41</v>
      </c>
      <c r="J374" s="84" t="s">
        <v>11</v>
      </c>
      <c r="K374" s="101">
        <v>0</v>
      </c>
      <c r="L374" s="70">
        <f t="shared" si="18"/>
        <v>0</v>
      </c>
      <c r="M374" s="285">
        <f t="shared" si="19"/>
        <v>0</v>
      </c>
      <c r="N374" s="289">
        <f t="shared" si="21"/>
        <v>0</v>
      </c>
      <c r="O374" s="76"/>
    </row>
    <row r="375" spans="1:15" ht="18.75" customHeight="1" thickTop="1" thickBot="1">
      <c r="A375" s="162"/>
      <c r="B375" s="406"/>
      <c r="C375" s="110" t="s">
        <v>280</v>
      </c>
      <c r="D375" s="106">
        <v>7216604</v>
      </c>
      <c r="E375" s="409" t="s">
        <v>1805</v>
      </c>
      <c r="F375" s="409"/>
      <c r="G375" s="409"/>
      <c r="H375" s="409"/>
      <c r="I375" s="113" t="s">
        <v>41</v>
      </c>
      <c r="J375" s="85" t="s">
        <v>386</v>
      </c>
      <c r="K375" s="114">
        <v>7.2641519999999993</v>
      </c>
      <c r="L375" s="109">
        <f t="shared" si="18"/>
        <v>7.2641519999999993</v>
      </c>
      <c r="M375" s="108">
        <f t="shared" si="19"/>
        <v>305.89344071999994</v>
      </c>
      <c r="N375" s="118">
        <f t="shared" si="21"/>
        <v>305.89344071999994</v>
      </c>
      <c r="O375" s="76"/>
    </row>
    <row r="376" spans="1:15" ht="18.75" hidden="1" customHeight="1" thickTop="1" thickBot="1">
      <c r="A376" s="162"/>
      <c r="B376" s="181"/>
      <c r="C376" s="111"/>
      <c r="D376" s="83"/>
      <c r="E376" s="111"/>
      <c r="F376" s="111"/>
      <c r="G376" s="111"/>
      <c r="H376" s="111"/>
      <c r="I376" s="218"/>
      <c r="J376" s="85"/>
      <c r="K376" s="184">
        <v>0</v>
      </c>
      <c r="L376" s="77"/>
      <c r="M376" s="105"/>
      <c r="N376" s="284"/>
      <c r="O376" s="76"/>
    </row>
    <row r="377" spans="1:15" ht="18.75" hidden="1" customHeight="1" thickTop="1" thickBot="1">
      <c r="A377" s="162"/>
      <c r="B377" s="181"/>
      <c r="C377" s="111"/>
      <c r="D377" s="83"/>
      <c r="E377" s="111"/>
      <c r="F377" s="111"/>
      <c r="G377" s="111"/>
      <c r="H377" s="111"/>
      <c r="I377" s="218"/>
      <c r="J377" s="85"/>
      <c r="K377" s="184">
        <v>0</v>
      </c>
      <c r="L377" s="77"/>
      <c r="M377" s="105"/>
      <c r="N377" s="284"/>
      <c r="O377" s="76"/>
    </row>
    <row r="378" spans="1:15" ht="18.75" hidden="1" customHeight="1" thickTop="1" thickBot="1">
      <c r="A378" s="162"/>
      <c r="B378" s="181"/>
      <c r="C378" s="111"/>
      <c r="D378" s="83"/>
      <c r="E378" s="111"/>
      <c r="F378" s="111"/>
      <c r="G378" s="111"/>
      <c r="H378" s="111"/>
      <c r="I378" s="218"/>
      <c r="J378" s="85"/>
      <c r="K378" s="184">
        <v>0</v>
      </c>
      <c r="L378" s="77"/>
      <c r="M378" s="105"/>
      <c r="N378" s="284"/>
      <c r="O378" s="76"/>
    </row>
    <row r="379" spans="1:15" ht="18.75" hidden="1" customHeight="1" thickTop="1" thickBot="1">
      <c r="A379" s="162"/>
      <c r="B379" s="181"/>
      <c r="C379" s="111"/>
      <c r="D379" s="83"/>
      <c r="E379" s="111"/>
      <c r="F379" s="111"/>
      <c r="G379" s="111"/>
      <c r="H379" s="111"/>
      <c r="I379" s="218"/>
      <c r="J379" s="85"/>
      <c r="K379" s="184">
        <v>0</v>
      </c>
      <c r="L379" s="77"/>
      <c r="M379" s="105"/>
      <c r="N379" s="284"/>
      <c r="O379" s="76"/>
    </row>
    <row r="380" spans="1:15" ht="18.75" hidden="1" customHeight="1" thickTop="1" thickBot="1">
      <c r="A380" s="162"/>
      <c r="B380" s="181"/>
      <c r="C380" s="111"/>
      <c r="D380" s="83"/>
      <c r="E380" s="111"/>
      <c r="F380" s="111"/>
      <c r="G380" s="111"/>
      <c r="H380" s="111"/>
      <c r="I380" s="218"/>
      <c r="J380" s="85"/>
      <c r="K380" s="184">
        <v>0</v>
      </c>
      <c r="L380" s="77"/>
      <c r="M380" s="105"/>
      <c r="N380" s="284"/>
      <c r="O380" s="76"/>
    </row>
    <row r="381" spans="1:15" ht="18.75" hidden="1" customHeight="1" thickTop="1" thickBot="1">
      <c r="A381" s="162"/>
      <c r="B381" s="181"/>
      <c r="C381" s="111"/>
      <c r="D381" s="83"/>
      <c r="E381" s="111"/>
      <c r="F381" s="111"/>
      <c r="G381" s="111"/>
      <c r="H381" s="111"/>
      <c r="I381" s="218"/>
      <c r="J381" s="85"/>
      <c r="K381" s="184">
        <v>0</v>
      </c>
      <c r="L381" s="77"/>
      <c r="M381" s="105"/>
      <c r="N381" s="284"/>
      <c r="O381" s="76"/>
    </row>
    <row r="382" spans="1:15" ht="18.75" hidden="1" customHeight="1" thickTop="1" thickBot="1">
      <c r="A382" s="162"/>
      <c r="B382" s="181"/>
      <c r="C382" s="111"/>
      <c r="D382" s="83"/>
      <c r="E382" s="111"/>
      <c r="F382" s="111"/>
      <c r="G382" s="111"/>
      <c r="H382" s="111"/>
      <c r="I382" s="218"/>
      <c r="J382" s="85"/>
      <c r="K382" s="184">
        <v>0</v>
      </c>
      <c r="L382" s="77"/>
      <c r="M382" s="105"/>
      <c r="N382" s="284"/>
      <c r="O382" s="76"/>
    </row>
    <row r="383" spans="1:15" ht="18.75" hidden="1" customHeight="1" thickTop="1" thickBot="1">
      <c r="A383" s="162"/>
      <c r="B383" s="181"/>
      <c r="C383" s="111"/>
      <c r="D383" s="83"/>
      <c r="E383" s="111"/>
      <c r="F383" s="111"/>
      <c r="G383" s="111"/>
      <c r="H383" s="111"/>
      <c r="I383" s="218"/>
      <c r="J383" s="85"/>
      <c r="K383" s="184">
        <v>0</v>
      </c>
      <c r="L383" s="77"/>
      <c r="M383" s="105"/>
      <c r="N383" s="284"/>
      <c r="O383" s="76"/>
    </row>
    <row r="384" spans="1:15" ht="18.75" hidden="1" customHeight="1" thickTop="1" thickBot="1">
      <c r="A384" s="162"/>
      <c r="B384" s="181"/>
      <c r="C384" s="111"/>
      <c r="D384" s="83"/>
      <c r="E384" s="111"/>
      <c r="F384" s="111"/>
      <c r="G384" s="111"/>
      <c r="H384" s="111"/>
      <c r="I384" s="218"/>
      <c r="J384" s="85"/>
      <c r="K384" s="184">
        <v>0</v>
      </c>
      <c r="L384" s="77"/>
      <c r="M384" s="105"/>
      <c r="N384" s="284"/>
      <c r="O384" s="76"/>
    </row>
    <row r="385" spans="1:15" ht="18.75" hidden="1" customHeight="1" thickTop="1" thickBot="1">
      <c r="A385" s="162"/>
      <c r="B385" s="181"/>
      <c r="C385" s="111"/>
      <c r="D385" s="83"/>
      <c r="E385" s="111"/>
      <c r="F385" s="111"/>
      <c r="G385" s="111"/>
      <c r="H385" s="111"/>
      <c r="I385" s="218"/>
      <c r="J385" s="85"/>
      <c r="K385" s="184">
        <v>0</v>
      </c>
      <c r="L385" s="77"/>
      <c r="M385" s="105"/>
      <c r="N385" s="284"/>
      <c r="O385" s="76"/>
    </row>
    <row r="386" spans="1:15" ht="18.75" customHeight="1" thickTop="1" thickBot="1">
      <c r="A386" s="422" t="s">
        <v>1</v>
      </c>
      <c r="B386" s="407"/>
      <c r="C386" s="136" t="s">
        <v>281</v>
      </c>
      <c r="D386" s="132">
        <v>7217101</v>
      </c>
      <c r="E386" s="419" t="s">
        <v>1806</v>
      </c>
      <c r="F386" s="419"/>
      <c r="G386" s="419"/>
      <c r="H386" s="419"/>
      <c r="I386" s="133" t="s">
        <v>41</v>
      </c>
      <c r="J386" s="60" t="s">
        <v>385</v>
      </c>
      <c r="K386" s="40">
        <v>3.378635055038103</v>
      </c>
      <c r="L386" s="41">
        <f t="shared" ref="L386:L403" si="22">K386*(1-$H$3/100)</f>
        <v>3.378635055038103</v>
      </c>
      <c r="M386" s="42">
        <f t="shared" ref="M386:M403" si="23">K386*$H$2</f>
        <v>142.2743221676545</v>
      </c>
      <c r="N386" s="135">
        <f t="shared" si="21"/>
        <v>142.2743221676545</v>
      </c>
      <c r="O386" s="76"/>
    </row>
    <row r="387" spans="1:15" ht="18.75" customHeight="1" thickTop="1" thickBot="1">
      <c r="A387" s="423"/>
      <c r="B387" s="405"/>
      <c r="C387" s="38" t="s">
        <v>282</v>
      </c>
      <c r="D387" s="37">
        <v>7217102</v>
      </c>
      <c r="E387" s="408" t="s">
        <v>1806</v>
      </c>
      <c r="F387" s="408"/>
      <c r="G387" s="408"/>
      <c r="H387" s="408"/>
      <c r="I387" s="65" t="s">
        <v>41</v>
      </c>
      <c r="J387" s="84" t="s">
        <v>11</v>
      </c>
      <c r="K387" s="101">
        <v>0</v>
      </c>
      <c r="L387" s="70">
        <f t="shared" si="22"/>
        <v>0</v>
      </c>
      <c r="M387" s="285">
        <f t="shared" si="23"/>
        <v>0</v>
      </c>
      <c r="N387" s="289">
        <f t="shared" si="21"/>
        <v>0</v>
      </c>
      <c r="O387" s="76"/>
    </row>
    <row r="388" spans="1:15" ht="18.75" customHeight="1" thickTop="1" thickBot="1">
      <c r="A388" s="423"/>
      <c r="B388" s="405"/>
      <c r="C388" s="112" t="s">
        <v>283</v>
      </c>
      <c r="D388" s="95">
        <v>7217104</v>
      </c>
      <c r="E388" s="414" t="s">
        <v>1806</v>
      </c>
      <c r="F388" s="414"/>
      <c r="G388" s="414"/>
      <c r="H388" s="414"/>
      <c r="I388" s="96" t="s">
        <v>41</v>
      </c>
      <c r="J388" s="85" t="s">
        <v>386</v>
      </c>
      <c r="K388" s="98">
        <v>5.2556545300592719</v>
      </c>
      <c r="L388" s="99">
        <f t="shared" si="22"/>
        <v>5.2556545300592719</v>
      </c>
      <c r="M388" s="100">
        <f t="shared" si="23"/>
        <v>221.31561226079594</v>
      </c>
      <c r="N388" s="69">
        <f t="shared" si="21"/>
        <v>221.31561226079594</v>
      </c>
      <c r="O388" s="76"/>
    </row>
    <row r="389" spans="1:15" ht="18.75" customHeight="1" thickTop="1" thickBot="1">
      <c r="A389" s="423"/>
      <c r="B389" s="405"/>
      <c r="C389" s="38" t="s">
        <v>284</v>
      </c>
      <c r="D389" s="37">
        <v>7217201</v>
      </c>
      <c r="E389" s="408" t="s">
        <v>1807</v>
      </c>
      <c r="F389" s="408"/>
      <c r="G389" s="408"/>
      <c r="H389" s="408"/>
      <c r="I389" s="65" t="s">
        <v>41</v>
      </c>
      <c r="J389" s="60" t="s">
        <v>385</v>
      </c>
      <c r="K389" s="101">
        <v>3.6962845046570698</v>
      </c>
      <c r="L389" s="70">
        <f t="shared" si="22"/>
        <v>3.6962845046570698</v>
      </c>
      <c r="M389" s="66">
        <f t="shared" si="23"/>
        <v>155.65054049110921</v>
      </c>
      <c r="N389" s="43">
        <f t="shared" si="21"/>
        <v>155.65054049110921</v>
      </c>
      <c r="O389" s="76"/>
    </row>
    <row r="390" spans="1:15" ht="18.75" customHeight="1" thickTop="1" thickBot="1">
      <c r="A390" s="423"/>
      <c r="B390" s="405"/>
      <c r="C390" s="38" t="s">
        <v>285</v>
      </c>
      <c r="D390" s="37">
        <v>7217202</v>
      </c>
      <c r="E390" s="408" t="s">
        <v>1807</v>
      </c>
      <c r="F390" s="408"/>
      <c r="G390" s="408"/>
      <c r="H390" s="408"/>
      <c r="I390" s="65" t="s">
        <v>41</v>
      </c>
      <c r="J390" s="84" t="s">
        <v>11</v>
      </c>
      <c r="K390" s="101">
        <v>0</v>
      </c>
      <c r="L390" s="70">
        <f t="shared" si="22"/>
        <v>0</v>
      </c>
      <c r="M390" s="285">
        <f t="shared" si="23"/>
        <v>0</v>
      </c>
      <c r="N390" s="289">
        <f t="shared" si="21"/>
        <v>0</v>
      </c>
      <c r="O390" s="76"/>
    </row>
    <row r="391" spans="1:15" ht="18.75" customHeight="1" thickTop="1" thickBot="1">
      <c r="A391" s="423"/>
      <c r="B391" s="405"/>
      <c r="C391" s="112" t="s">
        <v>286</v>
      </c>
      <c r="D391" s="95">
        <v>7217204</v>
      </c>
      <c r="E391" s="414" t="s">
        <v>1807</v>
      </c>
      <c r="F391" s="414"/>
      <c r="G391" s="414"/>
      <c r="H391" s="414"/>
      <c r="I391" s="96" t="s">
        <v>41</v>
      </c>
      <c r="J391" s="85" t="s">
        <v>386</v>
      </c>
      <c r="K391" s="98">
        <v>5.6599356477561376</v>
      </c>
      <c r="L391" s="99">
        <f t="shared" si="22"/>
        <v>5.6599356477561376</v>
      </c>
      <c r="M391" s="100">
        <f t="shared" si="23"/>
        <v>238.33989012701096</v>
      </c>
      <c r="N391" s="69">
        <f t="shared" si="21"/>
        <v>238.33989012701096</v>
      </c>
      <c r="O391" s="76"/>
    </row>
    <row r="392" spans="1:15" ht="18.75" customHeight="1" thickTop="1" thickBot="1">
      <c r="A392" s="423"/>
      <c r="B392" s="405"/>
      <c r="C392" s="38" t="s">
        <v>287</v>
      </c>
      <c r="D392" s="37">
        <v>7217301</v>
      </c>
      <c r="E392" s="408" t="s">
        <v>1808</v>
      </c>
      <c r="F392" s="408"/>
      <c r="G392" s="408"/>
      <c r="H392" s="408"/>
      <c r="I392" s="65" t="s">
        <v>41</v>
      </c>
      <c r="J392" s="60" t="s">
        <v>385</v>
      </c>
      <c r="K392" s="101">
        <v>4.0469364944961894</v>
      </c>
      <c r="L392" s="70">
        <f t="shared" si="22"/>
        <v>4.0469364944961894</v>
      </c>
      <c r="M392" s="66">
        <f t="shared" si="23"/>
        <v>170.41649578323452</v>
      </c>
      <c r="N392" s="43">
        <f t="shared" si="21"/>
        <v>170.41649578323452</v>
      </c>
      <c r="O392" s="76"/>
    </row>
    <row r="393" spans="1:15" ht="18.75" customHeight="1" thickTop="1" thickBot="1">
      <c r="A393" s="423"/>
      <c r="B393" s="405"/>
      <c r="C393" s="38" t="s">
        <v>288</v>
      </c>
      <c r="D393" s="37">
        <v>7217302</v>
      </c>
      <c r="E393" s="408" t="s">
        <v>1808</v>
      </c>
      <c r="F393" s="408"/>
      <c r="G393" s="408"/>
      <c r="H393" s="408"/>
      <c r="I393" s="65" t="s">
        <v>41</v>
      </c>
      <c r="J393" s="84" t="s">
        <v>11</v>
      </c>
      <c r="K393" s="101">
        <v>0</v>
      </c>
      <c r="L393" s="70">
        <f t="shared" si="22"/>
        <v>0</v>
      </c>
      <c r="M393" s="285">
        <f t="shared" si="23"/>
        <v>0</v>
      </c>
      <c r="N393" s="289">
        <f t="shared" si="21"/>
        <v>0</v>
      </c>
      <c r="O393" s="76"/>
    </row>
    <row r="394" spans="1:15" ht="18.75" customHeight="1" thickTop="1" thickBot="1">
      <c r="A394" s="423"/>
      <c r="B394" s="405"/>
      <c r="C394" s="112" t="s">
        <v>289</v>
      </c>
      <c r="D394" s="95">
        <v>7217304</v>
      </c>
      <c r="E394" s="414" t="s">
        <v>1808</v>
      </c>
      <c r="F394" s="414"/>
      <c r="G394" s="414"/>
      <c r="H394" s="414"/>
      <c r="I394" s="96" t="s">
        <v>41</v>
      </c>
      <c r="J394" s="85" t="s">
        <v>386</v>
      </c>
      <c r="K394" s="98">
        <v>0</v>
      </c>
      <c r="L394" s="99">
        <f t="shared" si="22"/>
        <v>0</v>
      </c>
      <c r="M394" s="290">
        <f t="shared" si="23"/>
        <v>0</v>
      </c>
      <c r="N394" s="287">
        <f t="shared" si="21"/>
        <v>0</v>
      </c>
      <c r="O394" s="76"/>
    </row>
    <row r="395" spans="1:15" ht="18.75" customHeight="1" thickTop="1" thickBot="1">
      <c r="A395" s="423"/>
      <c r="B395" s="405"/>
      <c r="C395" s="38" t="s">
        <v>290</v>
      </c>
      <c r="D395" s="37">
        <v>7217401</v>
      </c>
      <c r="E395" s="408" t="s">
        <v>1809</v>
      </c>
      <c r="F395" s="408"/>
      <c r="G395" s="408"/>
      <c r="H395" s="408"/>
      <c r="I395" s="65" t="s">
        <v>41</v>
      </c>
      <c r="J395" s="60" t="s">
        <v>385</v>
      </c>
      <c r="K395" s="101">
        <v>5.2416284504657069</v>
      </c>
      <c r="L395" s="70">
        <f t="shared" si="22"/>
        <v>5.2416284504657069</v>
      </c>
      <c r="M395" s="66">
        <f t="shared" si="23"/>
        <v>220.72497404911093</v>
      </c>
      <c r="N395" s="43">
        <f t="shared" si="21"/>
        <v>220.72497404911093</v>
      </c>
      <c r="O395" s="76"/>
    </row>
    <row r="396" spans="1:15" ht="18.75" customHeight="1" thickTop="1" thickBot="1">
      <c r="A396" s="162"/>
      <c r="B396" s="405"/>
      <c r="C396" s="38" t="s">
        <v>291</v>
      </c>
      <c r="D396" s="37">
        <v>7217402</v>
      </c>
      <c r="E396" s="408" t="s">
        <v>1809</v>
      </c>
      <c r="F396" s="408"/>
      <c r="G396" s="408"/>
      <c r="H396" s="408"/>
      <c r="I396" s="65" t="s">
        <v>41</v>
      </c>
      <c r="J396" s="84" t="s">
        <v>11</v>
      </c>
      <c r="K396" s="101">
        <v>0</v>
      </c>
      <c r="L396" s="70">
        <f t="shared" si="22"/>
        <v>0</v>
      </c>
      <c r="M396" s="285">
        <f t="shared" si="23"/>
        <v>0</v>
      </c>
      <c r="N396" s="289">
        <f t="shared" si="21"/>
        <v>0</v>
      </c>
      <c r="O396" s="76"/>
    </row>
    <row r="397" spans="1:15" ht="18.75" customHeight="1" thickTop="1" thickBot="1">
      <c r="A397" s="162"/>
      <c r="B397" s="405"/>
      <c r="C397" s="112" t="s">
        <v>292</v>
      </c>
      <c r="D397" s="95">
        <v>7217404</v>
      </c>
      <c r="E397" s="414" t="s">
        <v>1809</v>
      </c>
      <c r="F397" s="414"/>
      <c r="G397" s="414"/>
      <c r="H397" s="414"/>
      <c r="I397" s="96" t="s">
        <v>41</v>
      </c>
      <c r="J397" s="85" t="s">
        <v>386</v>
      </c>
      <c r="K397" s="98">
        <v>6.2374801016088055</v>
      </c>
      <c r="L397" s="99">
        <f t="shared" si="22"/>
        <v>6.2374801016088055</v>
      </c>
      <c r="M397" s="100">
        <f t="shared" si="23"/>
        <v>262.66028707874682</v>
      </c>
      <c r="N397" s="69">
        <f t="shared" si="21"/>
        <v>262.66028707874682</v>
      </c>
      <c r="O397" s="76"/>
    </row>
    <row r="398" spans="1:15" ht="18.75" customHeight="1" thickTop="1" thickBot="1">
      <c r="A398" s="162"/>
      <c r="B398" s="405"/>
      <c r="C398" s="38" t="s">
        <v>293</v>
      </c>
      <c r="D398" s="37">
        <v>7217501</v>
      </c>
      <c r="E398" s="408" t="s">
        <v>1810</v>
      </c>
      <c r="F398" s="408"/>
      <c r="G398" s="408"/>
      <c r="H398" s="408"/>
      <c r="I398" s="65" t="s">
        <v>41</v>
      </c>
      <c r="J398" s="60" t="s">
        <v>385</v>
      </c>
      <c r="K398" s="101">
        <v>5.758943268416596</v>
      </c>
      <c r="L398" s="70">
        <f t="shared" si="22"/>
        <v>5.758943268416596</v>
      </c>
      <c r="M398" s="66">
        <f t="shared" si="23"/>
        <v>242.50910103302286</v>
      </c>
      <c r="N398" s="43">
        <f t="shared" si="21"/>
        <v>242.50910103302286</v>
      </c>
      <c r="O398" s="76"/>
    </row>
    <row r="399" spans="1:15" ht="18.75" customHeight="1" thickTop="1" thickBot="1">
      <c r="A399" s="162"/>
      <c r="B399" s="405"/>
      <c r="C399" s="38" t="s">
        <v>294</v>
      </c>
      <c r="D399" s="37">
        <v>7217502</v>
      </c>
      <c r="E399" s="408" t="s">
        <v>1810</v>
      </c>
      <c r="F399" s="408"/>
      <c r="G399" s="408"/>
      <c r="H399" s="408"/>
      <c r="I399" s="65" t="s">
        <v>41</v>
      </c>
      <c r="J399" s="84" t="s">
        <v>11</v>
      </c>
      <c r="K399" s="101">
        <v>0</v>
      </c>
      <c r="L399" s="70">
        <f t="shared" si="22"/>
        <v>0</v>
      </c>
      <c r="M399" s="285">
        <f t="shared" si="23"/>
        <v>0</v>
      </c>
      <c r="N399" s="289">
        <f t="shared" si="21"/>
        <v>0</v>
      </c>
      <c r="O399" s="76"/>
    </row>
    <row r="400" spans="1:15" ht="18.75" customHeight="1" thickTop="1" thickBot="1">
      <c r="A400" s="162"/>
      <c r="B400" s="405"/>
      <c r="C400" s="112" t="s">
        <v>295</v>
      </c>
      <c r="D400" s="95">
        <v>7217504</v>
      </c>
      <c r="E400" s="414" t="s">
        <v>1810</v>
      </c>
      <c r="F400" s="414"/>
      <c r="G400" s="414"/>
      <c r="H400" s="414"/>
      <c r="I400" s="96" t="s">
        <v>41</v>
      </c>
      <c r="J400" s="85" t="s">
        <v>386</v>
      </c>
      <c r="K400" s="98">
        <v>6.484999153259948</v>
      </c>
      <c r="L400" s="99">
        <f t="shared" si="22"/>
        <v>6.484999153259948</v>
      </c>
      <c r="M400" s="100">
        <f t="shared" si="23"/>
        <v>273.08331434377641</v>
      </c>
      <c r="N400" s="69">
        <f t="shared" si="21"/>
        <v>273.08331434377641</v>
      </c>
      <c r="O400" s="76"/>
    </row>
    <row r="401" spans="1:15" ht="18.75" customHeight="1" thickTop="1" thickBot="1">
      <c r="A401" s="162"/>
      <c r="B401" s="405"/>
      <c r="C401" s="38" t="s">
        <v>296</v>
      </c>
      <c r="D401" s="37">
        <v>7217601</v>
      </c>
      <c r="E401" s="408" t="s">
        <v>1811</v>
      </c>
      <c r="F401" s="408"/>
      <c r="G401" s="408"/>
      <c r="H401" s="408"/>
      <c r="I401" s="65" t="s">
        <v>41</v>
      </c>
      <c r="J401" s="60" t="s">
        <v>385</v>
      </c>
      <c r="K401" s="101">
        <v>6.8604030482641827</v>
      </c>
      <c r="L401" s="70">
        <f t="shared" si="22"/>
        <v>6.8604030482641827</v>
      </c>
      <c r="M401" s="66">
        <f t="shared" si="23"/>
        <v>288.8915723624047</v>
      </c>
      <c r="N401" s="43">
        <f t="shared" si="21"/>
        <v>288.8915723624047</v>
      </c>
      <c r="O401" s="76"/>
    </row>
    <row r="402" spans="1:15" ht="18.75" customHeight="1" thickTop="1" thickBot="1">
      <c r="A402" s="162"/>
      <c r="B402" s="405"/>
      <c r="C402" s="38" t="s">
        <v>297</v>
      </c>
      <c r="D402" s="37">
        <v>7217602</v>
      </c>
      <c r="E402" s="408" t="s">
        <v>1811</v>
      </c>
      <c r="F402" s="408"/>
      <c r="G402" s="408"/>
      <c r="H402" s="408"/>
      <c r="I402" s="65" t="s">
        <v>41</v>
      </c>
      <c r="J402" s="84" t="s">
        <v>11</v>
      </c>
      <c r="K402" s="101">
        <v>0</v>
      </c>
      <c r="L402" s="70">
        <f t="shared" si="22"/>
        <v>0</v>
      </c>
      <c r="M402" s="285">
        <f t="shared" si="23"/>
        <v>0</v>
      </c>
      <c r="N402" s="289">
        <f t="shared" si="21"/>
        <v>0</v>
      </c>
      <c r="O402" s="76"/>
    </row>
    <row r="403" spans="1:15" ht="18.75" customHeight="1" thickTop="1" thickBot="1">
      <c r="A403" s="162"/>
      <c r="B403" s="406"/>
      <c r="C403" s="110" t="s">
        <v>298</v>
      </c>
      <c r="D403" s="106">
        <v>7217604</v>
      </c>
      <c r="E403" s="409" t="s">
        <v>1811</v>
      </c>
      <c r="F403" s="409"/>
      <c r="G403" s="409"/>
      <c r="H403" s="409"/>
      <c r="I403" s="113" t="s">
        <v>41</v>
      </c>
      <c r="J403" s="85" t="s">
        <v>386</v>
      </c>
      <c r="K403" s="114">
        <v>7.409070279424216</v>
      </c>
      <c r="L403" s="109">
        <f t="shared" si="22"/>
        <v>7.409070279424216</v>
      </c>
      <c r="M403" s="108">
        <f t="shared" si="23"/>
        <v>311.99594946655372</v>
      </c>
      <c r="N403" s="118">
        <f t="shared" si="21"/>
        <v>311.99594946655372</v>
      </c>
      <c r="O403" s="76"/>
    </row>
    <row r="404" spans="1:15" ht="18.75" hidden="1" customHeight="1" thickTop="1" thickBot="1">
      <c r="A404" s="162"/>
      <c r="B404" s="181"/>
      <c r="C404" s="111"/>
      <c r="D404" s="83"/>
      <c r="E404" s="111"/>
      <c r="F404" s="111"/>
      <c r="G404" s="111"/>
      <c r="H404" s="111"/>
      <c r="I404" s="218"/>
      <c r="J404" s="85"/>
      <c r="K404" s="184">
        <v>0</v>
      </c>
      <c r="L404" s="77"/>
      <c r="M404" s="105"/>
      <c r="N404" s="284"/>
      <c r="O404" s="76"/>
    </row>
    <row r="405" spans="1:15" ht="18.75" hidden="1" customHeight="1" thickTop="1" thickBot="1">
      <c r="A405" s="162"/>
      <c r="B405" s="181"/>
      <c r="C405" s="111"/>
      <c r="D405" s="83"/>
      <c r="E405" s="111"/>
      <c r="F405" s="111"/>
      <c r="G405" s="111"/>
      <c r="H405" s="111"/>
      <c r="I405" s="218"/>
      <c r="J405" s="85"/>
      <c r="K405" s="184">
        <v>0</v>
      </c>
      <c r="L405" s="77"/>
      <c r="M405" s="105"/>
      <c r="N405" s="284"/>
      <c r="O405" s="76"/>
    </row>
    <row r="406" spans="1:15" ht="18.75" hidden="1" customHeight="1" thickTop="1" thickBot="1">
      <c r="A406" s="162"/>
      <c r="B406" s="181"/>
      <c r="C406" s="111"/>
      <c r="D406" s="83"/>
      <c r="E406" s="111"/>
      <c r="F406" s="111"/>
      <c r="G406" s="111"/>
      <c r="H406" s="111"/>
      <c r="I406" s="218"/>
      <c r="J406" s="85"/>
      <c r="K406" s="184">
        <v>0</v>
      </c>
      <c r="L406" s="77"/>
      <c r="M406" s="105"/>
      <c r="N406" s="284"/>
      <c r="O406" s="76"/>
    </row>
    <row r="407" spans="1:15" ht="18.75" hidden="1" customHeight="1" thickTop="1" thickBot="1">
      <c r="A407" s="162"/>
      <c r="B407" s="181"/>
      <c r="C407" s="111"/>
      <c r="D407" s="83"/>
      <c r="E407" s="111"/>
      <c r="F407" s="111"/>
      <c r="G407" s="111"/>
      <c r="H407" s="111"/>
      <c r="I407" s="218"/>
      <c r="J407" s="85"/>
      <c r="K407" s="184">
        <v>0</v>
      </c>
      <c r="L407" s="77"/>
      <c r="M407" s="105"/>
      <c r="N407" s="284"/>
      <c r="O407" s="76"/>
    </row>
    <row r="408" spans="1:15" ht="18.75" hidden="1" customHeight="1" thickTop="1" thickBot="1">
      <c r="A408" s="162"/>
      <c r="B408" s="181"/>
      <c r="C408" s="111"/>
      <c r="D408" s="83"/>
      <c r="E408" s="111"/>
      <c r="F408" s="111"/>
      <c r="G408" s="111"/>
      <c r="H408" s="111"/>
      <c r="I408" s="218"/>
      <c r="J408" s="85"/>
      <c r="K408" s="184">
        <v>0</v>
      </c>
      <c r="L408" s="77"/>
      <c r="M408" s="105"/>
      <c r="N408" s="284"/>
      <c r="O408" s="76"/>
    </row>
    <row r="409" spans="1:15" ht="18.75" hidden="1" customHeight="1" thickTop="1" thickBot="1">
      <c r="A409" s="162"/>
      <c r="B409" s="181"/>
      <c r="C409" s="111"/>
      <c r="D409" s="83"/>
      <c r="E409" s="111"/>
      <c r="F409" s="111"/>
      <c r="G409" s="111"/>
      <c r="H409" s="111"/>
      <c r="I409" s="218"/>
      <c r="J409" s="85"/>
      <c r="K409" s="184">
        <v>0</v>
      </c>
      <c r="L409" s="77"/>
      <c r="M409" s="105"/>
      <c r="N409" s="284"/>
      <c r="O409" s="76"/>
    </row>
    <row r="410" spans="1:15" ht="18.75" hidden="1" customHeight="1" thickTop="1" thickBot="1">
      <c r="A410" s="162"/>
      <c r="B410" s="181"/>
      <c r="C410" s="111"/>
      <c r="D410" s="83"/>
      <c r="E410" s="111"/>
      <c r="F410" s="111"/>
      <c r="G410" s="111"/>
      <c r="H410" s="111"/>
      <c r="I410" s="218"/>
      <c r="J410" s="85"/>
      <c r="K410" s="184">
        <v>0</v>
      </c>
      <c r="L410" s="77"/>
      <c r="M410" s="105"/>
      <c r="N410" s="284"/>
      <c r="O410" s="76"/>
    </row>
    <row r="411" spans="1:15" ht="18.75" hidden="1" customHeight="1" thickTop="1" thickBot="1">
      <c r="A411" s="162"/>
      <c r="B411" s="181"/>
      <c r="C411" s="111"/>
      <c r="D411" s="83"/>
      <c r="E411" s="111"/>
      <c r="F411" s="111"/>
      <c r="G411" s="111"/>
      <c r="H411" s="111"/>
      <c r="I411" s="218"/>
      <c r="J411" s="85"/>
      <c r="K411" s="184">
        <v>0</v>
      </c>
      <c r="L411" s="77"/>
      <c r="M411" s="105"/>
      <c r="N411" s="284"/>
      <c r="O411" s="76"/>
    </row>
    <row r="412" spans="1:15" ht="18.75" hidden="1" customHeight="1" thickTop="1" thickBot="1">
      <c r="A412" s="162"/>
      <c r="B412" s="181"/>
      <c r="C412" s="111"/>
      <c r="D412" s="83"/>
      <c r="E412" s="111"/>
      <c r="F412" s="111"/>
      <c r="G412" s="111"/>
      <c r="H412" s="111"/>
      <c r="I412" s="218"/>
      <c r="J412" s="85"/>
      <c r="K412" s="184">
        <v>0</v>
      </c>
      <c r="L412" s="77"/>
      <c r="M412" s="105"/>
      <c r="N412" s="284"/>
      <c r="O412" s="76"/>
    </row>
    <row r="413" spans="1:15" ht="18.75" hidden="1" customHeight="1" thickTop="1" thickBot="1">
      <c r="A413" s="162"/>
      <c r="B413" s="181"/>
      <c r="C413" s="111"/>
      <c r="D413" s="83"/>
      <c r="E413" s="111"/>
      <c r="F413" s="111"/>
      <c r="G413" s="111"/>
      <c r="H413" s="111"/>
      <c r="I413" s="218"/>
      <c r="J413" s="85"/>
      <c r="K413" s="184">
        <v>0</v>
      </c>
      <c r="L413" s="77"/>
      <c r="M413" s="105"/>
      <c r="N413" s="284"/>
      <c r="O413" s="76"/>
    </row>
    <row r="414" spans="1:15" ht="18.75" customHeight="1" thickTop="1" thickBot="1">
      <c r="A414" s="162"/>
      <c r="B414" s="407"/>
      <c r="C414" s="136" t="s">
        <v>299</v>
      </c>
      <c r="D414" s="132">
        <v>7218101</v>
      </c>
      <c r="E414" s="419" t="s">
        <v>1812</v>
      </c>
      <c r="F414" s="419"/>
      <c r="G414" s="419"/>
      <c r="H414" s="419"/>
      <c r="I414" s="133" t="s">
        <v>41</v>
      </c>
      <c r="J414" s="60" t="s">
        <v>385</v>
      </c>
      <c r="K414" s="40">
        <v>3.4281388653683318</v>
      </c>
      <c r="L414" s="41">
        <f t="shared" ref="L414:L437" si="24">K414*(1-$H$3/100)</f>
        <v>3.4281388653683318</v>
      </c>
      <c r="M414" s="42">
        <f t="shared" ref="M414:M437" si="25">K414*$H$2</f>
        <v>144.35892762066044</v>
      </c>
      <c r="N414" s="135">
        <f t="shared" si="21"/>
        <v>144.35892762066044</v>
      </c>
      <c r="O414" s="76"/>
    </row>
    <row r="415" spans="1:15" ht="18.75" customHeight="1" thickTop="1" thickBot="1">
      <c r="A415" s="162"/>
      <c r="B415" s="405"/>
      <c r="C415" s="38" t="s">
        <v>300</v>
      </c>
      <c r="D415" s="37">
        <v>7218102</v>
      </c>
      <c r="E415" s="408" t="s">
        <v>1812</v>
      </c>
      <c r="F415" s="408"/>
      <c r="G415" s="408"/>
      <c r="H415" s="408"/>
      <c r="I415" s="65" t="s">
        <v>41</v>
      </c>
      <c r="J415" s="84" t="s">
        <v>11</v>
      </c>
      <c r="K415" s="101">
        <v>0</v>
      </c>
      <c r="L415" s="70">
        <f t="shared" si="24"/>
        <v>0</v>
      </c>
      <c r="M415" s="285">
        <f t="shared" si="25"/>
        <v>0</v>
      </c>
      <c r="N415" s="289">
        <f t="shared" si="21"/>
        <v>0</v>
      </c>
      <c r="O415" s="76"/>
    </row>
    <row r="416" spans="1:15" ht="18.75" customHeight="1" thickTop="1" thickBot="1">
      <c r="A416" s="162"/>
      <c r="B416" s="405"/>
      <c r="C416" s="38" t="s">
        <v>301</v>
      </c>
      <c r="D416" s="37">
        <v>7218104</v>
      </c>
      <c r="E416" s="408" t="s">
        <v>1812</v>
      </c>
      <c r="F416" s="408"/>
      <c r="G416" s="408"/>
      <c r="H416" s="408"/>
      <c r="I416" s="65" t="s">
        <v>41</v>
      </c>
      <c r="J416" s="85" t="s">
        <v>386</v>
      </c>
      <c r="K416" s="101">
        <v>0</v>
      </c>
      <c r="L416" s="70">
        <f t="shared" si="24"/>
        <v>0</v>
      </c>
      <c r="M416" s="285">
        <f t="shared" si="25"/>
        <v>0</v>
      </c>
      <c r="N416" s="289">
        <f t="shared" si="21"/>
        <v>0</v>
      </c>
      <c r="O416" s="76"/>
    </row>
    <row r="417" spans="1:15" ht="18.75" customHeight="1" thickTop="1" thickBot="1">
      <c r="A417" s="162"/>
      <c r="B417" s="405"/>
      <c r="C417" s="112" t="s">
        <v>302</v>
      </c>
      <c r="D417" s="95">
        <v>7218108</v>
      </c>
      <c r="E417" s="414" t="s">
        <v>1812</v>
      </c>
      <c r="F417" s="414"/>
      <c r="G417" s="414"/>
      <c r="H417" s="414"/>
      <c r="I417" s="96" t="s">
        <v>41</v>
      </c>
      <c r="J417" s="103" t="s">
        <v>388</v>
      </c>
      <c r="K417" s="98">
        <v>0</v>
      </c>
      <c r="L417" s="99">
        <f t="shared" si="24"/>
        <v>0</v>
      </c>
      <c r="M417" s="290">
        <f t="shared" si="25"/>
        <v>0</v>
      </c>
      <c r="N417" s="287">
        <f t="shared" si="21"/>
        <v>0</v>
      </c>
      <c r="O417" s="76"/>
    </row>
    <row r="418" spans="1:15" ht="18.75" customHeight="1" thickTop="1" thickBot="1">
      <c r="A418" s="162"/>
      <c r="B418" s="405"/>
      <c r="C418" s="38" t="s">
        <v>303</v>
      </c>
      <c r="D418" s="37">
        <v>7218201</v>
      </c>
      <c r="E418" s="408" t="s">
        <v>1813</v>
      </c>
      <c r="F418" s="408"/>
      <c r="G418" s="408"/>
      <c r="H418" s="408"/>
      <c r="I418" s="65" t="s">
        <v>41</v>
      </c>
      <c r="J418" s="60" t="s">
        <v>385</v>
      </c>
      <c r="K418" s="101">
        <v>3.7622895850973754</v>
      </c>
      <c r="L418" s="70">
        <f t="shared" si="24"/>
        <v>3.7622895850973754</v>
      </c>
      <c r="M418" s="66">
        <f t="shared" si="25"/>
        <v>158.43001442845048</v>
      </c>
      <c r="N418" s="43">
        <f t="shared" si="21"/>
        <v>158.43001442845048</v>
      </c>
      <c r="O418" s="76"/>
    </row>
    <row r="419" spans="1:15" ht="18.75" customHeight="1" thickTop="1" thickBot="1">
      <c r="A419" s="162"/>
      <c r="B419" s="405"/>
      <c r="C419" s="38" t="s">
        <v>304</v>
      </c>
      <c r="D419" s="37">
        <v>7218202</v>
      </c>
      <c r="E419" s="408" t="s">
        <v>1813</v>
      </c>
      <c r="F419" s="408"/>
      <c r="G419" s="408"/>
      <c r="H419" s="408"/>
      <c r="I419" s="65" t="s">
        <v>41</v>
      </c>
      <c r="J419" s="84" t="s">
        <v>11</v>
      </c>
      <c r="K419" s="101">
        <v>0</v>
      </c>
      <c r="L419" s="70">
        <f t="shared" si="24"/>
        <v>0</v>
      </c>
      <c r="M419" s="285">
        <f t="shared" si="25"/>
        <v>0</v>
      </c>
      <c r="N419" s="289">
        <f t="shared" si="21"/>
        <v>0</v>
      </c>
      <c r="O419" s="76"/>
    </row>
    <row r="420" spans="1:15" ht="18.75" customHeight="1" thickTop="1" thickBot="1">
      <c r="A420" s="162"/>
      <c r="B420" s="405"/>
      <c r="C420" s="38" t="s">
        <v>305</v>
      </c>
      <c r="D420" s="37">
        <v>7218204</v>
      </c>
      <c r="E420" s="408" t="s">
        <v>1813</v>
      </c>
      <c r="F420" s="408"/>
      <c r="G420" s="408"/>
      <c r="H420" s="408"/>
      <c r="I420" s="65" t="s">
        <v>41</v>
      </c>
      <c r="J420" s="85" t="s">
        <v>386</v>
      </c>
      <c r="K420" s="101">
        <v>0</v>
      </c>
      <c r="L420" s="70">
        <f t="shared" si="24"/>
        <v>0</v>
      </c>
      <c r="M420" s="285">
        <f t="shared" si="25"/>
        <v>0</v>
      </c>
      <c r="N420" s="289">
        <f t="shared" si="21"/>
        <v>0</v>
      </c>
      <c r="O420" s="76"/>
    </row>
    <row r="421" spans="1:15" ht="18.75" customHeight="1" thickTop="1" thickBot="1">
      <c r="A421" s="162"/>
      <c r="B421" s="405"/>
      <c r="C421" s="112" t="s">
        <v>306</v>
      </c>
      <c r="D421" s="95">
        <v>7218208</v>
      </c>
      <c r="E421" s="414" t="s">
        <v>1813</v>
      </c>
      <c r="F421" s="414"/>
      <c r="G421" s="414"/>
      <c r="H421" s="414"/>
      <c r="I421" s="96" t="s">
        <v>41</v>
      </c>
      <c r="J421" s="103" t="s">
        <v>388</v>
      </c>
      <c r="K421" s="98">
        <v>0</v>
      </c>
      <c r="L421" s="99">
        <f t="shared" si="24"/>
        <v>0</v>
      </c>
      <c r="M421" s="290">
        <f t="shared" si="25"/>
        <v>0</v>
      </c>
      <c r="N421" s="287">
        <f t="shared" si="21"/>
        <v>0</v>
      </c>
      <c r="O421" s="76"/>
    </row>
    <row r="422" spans="1:15" ht="18.75" customHeight="1" thickTop="1" thickBot="1">
      <c r="A422" s="162"/>
      <c r="B422" s="405"/>
      <c r="C422" s="38" t="s">
        <v>307</v>
      </c>
      <c r="D422" s="37">
        <v>7218301</v>
      </c>
      <c r="E422" s="408" t="s">
        <v>1814</v>
      </c>
      <c r="F422" s="408"/>
      <c r="G422" s="408"/>
      <c r="H422" s="408"/>
      <c r="I422" s="65" t="s">
        <v>41</v>
      </c>
      <c r="J422" s="60" t="s">
        <v>385</v>
      </c>
      <c r="K422" s="101">
        <v>4.0510618120237085</v>
      </c>
      <c r="L422" s="70">
        <f t="shared" si="24"/>
        <v>4.0510618120237085</v>
      </c>
      <c r="M422" s="66">
        <f t="shared" si="25"/>
        <v>170.59021290431835</v>
      </c>
      <c r="N422" s="43">
        <f t="shared" si="21"/>
        <v>170.59021290431835</v>
      </c>
      <c r="O422" s="76"/>
    </row>
    <row r="423" spans="1:15" ht="18.75" customHeight="1" thickTop="1" thickBot="1">
      <c r="A423" s="162"/>
      <c r="B423" s="405"/>
      <c r="C423" s="38" t="s">
        <v>308</v>
      </c>
      <c r="D423" s="37">
        <v>7218302</v>
      </c>
      <c r="E423" s="408" t="s">
        <v>1814</v>
      </c>
      <c r="F423" s="408"/>
      <c r="G423" s="408"/>
      <c r="H423" s="408"/>
      <c r="I423" s="65" t="s">
        <v>41</v>
      </c>
      <c r="J423" s="84" t="s">
        <v>11</v>
      </c>
      <c r="K423" s="101">
        <v>0</v>
      </c>
      <c r="L423" s="70">
        <f t="shared" si="24"/>
        <v>0</v>
      </c>
      <c r="M423" s="285">
        <f t="shared" si="25"/>
        <v>0</v>
      </c>
      <c r="N423" s="289">
        <f t="shared" si="21"/>
        <v>0</v>
      </c>
      <c r="O423" s="76"/>
    </row>
    <row r="424" spans="1:15" ht="18.75" customHeight="1" thickTop="1" thickBot="1">
      <c r="A424" s="162"/>
      <c r="B424" s="405"/>
      <c r="C424" s="38" t="s">
        <v>309</v>
      </c>
      <c r="D424" s="37">
        <v>7218304</v>
      </c>
      <c r="E424" s="408" t="s">
        <v>1814</v>
      </c>
      <c r="F424" s="408"/>
      <c r="G424" s="408"/>
      <c r="H424" s="408"/>
      <c r="I424" s="65" t="s">
        <v>41</v>
      </c>
      <c r="J424" s="85" t="s">
        <v>386</v>
      </c>
      <c r="K424" s="101">
        <v>0</v>
      </c>
      <c r="L424" s="70">
        <f t="shared" si="24"/>
        <v>0</v>
      </c>
      <c r="M424" s="285">
        <f t="shared" si="25"/>
        <v>0</v>
      </c>
      <c r="N424" s="289">
        <f t="shared" si="21"/>
        <v>0</v>
      </c>
      <c r="O424" s="76"/>
    </row>
    <row r="425" spans="1:15" ht="18.75" customHeight="1" thickTop="1" thickBot="1">
      <c r="A425" s="162"/>
      <c r="B425" s="405"/>
      <c r="C425" s="112" t="s">
        <v>310</v>
      </c>
      <c r="D425" s="95">
        <v>7218308</v>
      </c>
      <c r="E425" s="414" t="s">
        <v>1814</v>
      </c>
      <c r="F425" s="414"/>
      <c r="G425" s="414"/>
      <c r="H425" s="414"/>
      <c r="I425" s="96" t="s">
        <v>41</v>
      </c>
      <c r="J425" s="103" t="s">
        <v>388</v>
      </c>
      <c r="K425" s="98">
        <v>0</v>
      </c>
      <c r="L425" s="99">
        <f t="shared" si="24"/>
        <v>0</v>
      </c>
      <c r="M425" s="290">
        <f t="shared" si="25"/>
        <v>0</v>
      </c>
      <c r="N425" s="287">
        <f t="shared" si="21"/>
        <v>0</v>
      </c>
      <c r="O425" s="76"/>
    </row>
    <row r="426" spans="1:15" ht="18.75" customHeight="1" thickTop="1" thickBot="1">
      <c r="A426" s="422" t="s">
        <v>1</v>
      </c>
      <c r="B426" s="405"/>
      <c r="C426" s="38" t="s">
        <v>311</v>
      </c>
      <c r="D426" s="37">
        <v>7218401</v>
      </c>
      <c r="E426" s="408" t="s">
        <v>1815</v>
      </c>
      <c r="F426" s="408"/>
      <c r="G426" s="408"/>
      <c r="H426" s="408"/>
      <c r="I426" s="65" t="s">
        <v>41</v>
      </c>
      <c r="J426" s="60" t="s">
        <v>385</v>
      </c>
      <c r="K426" s="101">
        <v>5.3051583403895002</v>
      </c>
      <c r="L426" s="70">
        <f t="shared" si="24"/>
        <v>5.3051583403895002</v>
      </c>
      <c r="M426" s="66">
        <f t="shared" si="25"/>
        <v>223.40021771380185</v>
      </c>
      <c r="N426" s="43">
        <f t="shared" si="21"/>
        <v>223.40021771380185</v>
      </c>
      <c r="O426" s="76"/>
    </row>
    <row r="427" spans="1:15" ht="18.75" customHeight="1" thickTop="1" thickBot="1">
      <c r="A427" s="423"/>
      <c r="B427" s="405"/>
      <c r="C427" s="38" t="s">
        <v>312</v>
      </c>
      <c r="D427" s="37">
        <v>7218402</v>
      </c>
      <c r="E427" s="408" t="s">
        <v>1815</v>
      </c>
      <c r="F427" s="408"/>
      <c r="G427" s="408"/>
      <c r="H427" s="408"/>
      <c r="I427" s="65" t="s">
        <v>41</v>
      </c>
      <c r="J427" s="84" t="s">
        <v>11</v>
      </c>
      <c r="K427" s="101">
        <v>0</v>
      </c>
      <c r="L427" s="70">
        <f t="shared" si="24"/>
        <v>0</v>
      </c>
      <c r="M427" s="285">
        <f t="shared" si="25"/>
        <v>0</v>
      </c>
      <c r="N427" s="289">
        <f t="shared" si="21"/>
        <v>0</v>
      </c>
      <c r="O427" s="76"/>
    </row>
    <row r="428" spans="1:15" ht="18.75" customHeight="1" thickTop="1" thickBot="1">
      <c r="A428" s="423"/>
      <c r="B428" s="405"/>
      <c r="C428" s="38" t="s">
        <v>313</v>
      </c>
      <c r="D428" s="37">
        <v>7218404</v>
      </c>
      <c r="E428" s="408" t="s">
        <v>1815</v>
      </c>
      <c r="F428" s="408"/>
      <c r="G428" s="408"/>
      <c r="H428" s="408"/>
      <c r="I428" s="65" t="s">
        <v>41</v>
      </c>
      <c r="J428" s="85" t="s">
        <v>386</v>
      </c>
      <c r="K428" s="101">
        <v>0</v>
      </c>
      <c r="L428" s="70">
        <f t="shared" si="24"/>
        <v>0</v>
      </c>
      <c r="M428" s="285">
        <f t="shared" si="25"/>
        <v>0</v>
      </c>
      <c r="N428" s="289">
        <f t="shared" si="21"/>
        <v>0</v>
      </c>
      <c r="O428" s="76"/>
    </row>
    <row r="429" spans="1:15" ht="18.75" customHeight="1" thickTop="1" thickBot="1">
      <c r="A429" s="423"/>
      <c r="B429" s="405"/>
      <c r="C429" s="112" t="s">
        <v>314</v>
      </c>
      <c r="D429" s="95">
        <v>7218408</v>
      </c>
      <c r="E429" s="414" t="s">
        <v>1815</v>
      </c>
      <c r="F429" s="414"/>
      <c r="G429" s="414"/>
      <c r="H429" s="414"/>
      <c r="I429" s="96" t="s">
        <v>41</v>
      </c>
      <c r="J429" s="103" t="s">
        <v>388</v>
      </c>
      <c r="K429" s="98">
        <v>0</v>
      </c>
      <c r="L429" s="99">
        <f t="shared" si="24"/>
        <v>0</v>
      </c>
      <c r="M429" s="290">
        <f t="shared" si="25"/>
        <v>0</v>
      </c>
      <c r="N429" s="287">
        <f t="shared" si="21"/>
        <v>0</v>
      </c>
      <c r="O429" s="76"/>
    </row>
    <row r="430" spans="1:15" ht="18.75" customHeight="1" thickTop="1" thickBot="1">
      <c r="A430" s="423"/>
      <c r="B430" s="405"/>
      <c r="C430" s="38" t="s">
        <v>315</v>
      </c>
      <c r="D430" s="37">
        <v>7218501</v>
      </c>
      <c r="E430" s="408" t="s">
        <v>1816</v>
      </c>
      <c r="F430" s="408"/>
      <c r="G430" s="408"/>
      <c r="H430" s="408"/>
      <c r="I430" s="65" t="s">
        <v>41</v>
      </c>
      <c r="J430" s="60" t="s">
        <v>385</v>
      </c>
      <c r="K430" s="101">
        <v>6.5221270110076199</v>
      </c>
      <c r="L430" s="70">
        <f t="shared" si="24"/>
        <v>6.5221270110076199</v>
      </c>
      <c r="M430" s="66">
        <f t="shared" si="25"/>
        <v>274.64676843353089</v>
      </c>
      <c r="N430" s="43">
        <f t="shared" si="21"/>
        <v>274.64676843353089</v>
      </c>
      <c r="O430" s="76"/>
    </row>
    <row r="431" spans="1:15" ht="18.75" customHeight="1" thickTop="1" thickBot="1">
      <c r="A431" s="423"/>
      <c r="B431" s="405"/>
      <c r="C431" s="38" t="s">
        <v>316</v>
      </c>
      <c r="D431" s="37">
        <v>7218502</v>
      </c>
      <c r="E431" s="408" t="s">
        <v>1816</v>
      </c>
      <c r="F431" s="408"/>
      <c r="G431" s="408"/>
      <c r="H431" s="408"/>
      <c r="I431" s="65" t="s">
        <v>41</v>
      </c>
      <c r="J431" s="84" t="s">
        <v>11</v>
      </c>
      <c r="K431" s="101">
        <v>0</v>
      </c>
      <c r="L431" s="70">
        <f t="shared" si="24"/>
        <v>0</v>
      </c>
      <c r="M431" s="285">
        <f t="shared" si="25"/>
        <v>0</v>
      </c>
      <c r="N431" s="289">
        <f t="shared" si="21"/>
        <v>0</v>
      </c>
      <c r="O431" s="76"/>
    </row>
    <row r="432" spans="1:15" ht="18.75" customHeight="1" thickTop="1" thickBot="1">
      <c r="A432" s="423"/>
      <c r="B432" s="405"/>
      <c r="C432" s="38" t="s">
        <v>317</v>
      </c>
      <c r="D432" s="37">
        <v>7218504</v>
      </c>
      <c r="E432" s="408" t="s">
        <v>1816</v>
      </c>
      <c r="F432" s="408"/>
      <c r="G432" s="408"/>
      <c r="H432" s="408"/>
      <c r="I432" s="65" t="s">
        <v>41</v>
      </c>
      <c r="J432" s="85" t="s">
        <v>386</v>
      </c>
      <c r="K432" s="101">
        <v>0</v>
      </c>
      <c r="L432" s="70">
        <f t="shared" si="24"/>
        <v>0</v>
      </c>
      <c r="M432" s="285">
        <f t="shared" si="25"/>
        <v>0</v>
      </c>
      <c r="N432" s="289">
        <f t="shared" si="21"/>
        <v>0</v>
      </c>
      <c r="O432" s="76"/>
    </row>
    <row r="433" spans="1:15" ht="18.75" customHeight="1" thickTop="1" thickBot="1">
      <c r="A433" s="423"/>
      <c r="B433" s="405"/>
      <c r="C433" s="112" t="s">
        <v>318</v>
      </c>
      <c r="D433" s="95">
        <v>7218508</v>
      </c>
      <c r="E433" s="414" t="s">
        <v>1816</v>
      </c>
      <c r="F433" s="414"/>
      <c r="G433" s="414"/>
      <c r="H433" s="414"/>
      <c r="I433" s="96" t="s">
        <v>41</v>
      </c>
      <c r="J433" s="103" t="s">
        <v>388</v>
      </c>
      <c r="K433" s="98">
        <v>0</v>
      </c>
      <c r="L433" s="99">
        <f t="shared" si="24"/>
        <v>0</v>
      </c>
      <c r="M433" s="290">
        <f t="shared" si="25"/>
        <v>0</v>
      </c>
      <c r="N433" s="287">
        <f t="shared" si="21"/>
        <v>0</v>
      </c>
      <c r="O433" s="76"/>
    </row>
    <row r="434" spans="1:15" ht="18.75" customHeight="1" thickTop="1" thickBot="1">
      <c r="A434" s="423"/>
      <c r="B434" s="405"/>
      <c r="C434" s="38" t="s">
        <v>319</v>
      </c>
      <c r="D434" s="37">
        <v>7218601</v>
      </c>
      <c r="E434" s="408" t="s">
        <v>1817</v>
      </c>
      <c r="F434" s="408"/>
      <c r="G434" s="408"/>
      <c r="H434" s="408"/>
      <c r="I434" s="65" t="s">
        <v>41</v>
      </c>
      <c r="J434" s="60" t="s">
        <v>385</v>
      </c>
      <c r="K434" s="101">
        <v>6.9346587637595247</v>
      </c>
      <c r="L434" s="70">
        <f t="shared" si="24"/>
        <v>6.9346587637595247</v>
      </c>
      <c r="M434" s="66">
        <f t="shared" si="25"/>
        <v>292.01848054191356</v>
      </c>
      <c r="N434" s="43">
        <f t="shared" si="21"/>
        <v>292.01848054191356</v>
      </c>
      <c r="O434" s="76"/>
    </row>
    <row r="435" spans="1:15" ht="18.75" customHeight="1" thickTop="1" thickBot="1">
      <c r="A435" s="423"/>
      <c r="B435" s="405"/>
      <c r="C435" s="38" t="s">
        <v>320</v>
      </c>
      <c r="D435" s="37">
        <v>7218602</v>
      </c>
      <c r="E435" s="408" t="s">
        <v>1817</v>
      </c>
      <c r="F435" s="408"/>
      <c r="G435" s="408"/>
      <c r="H435" s="408"/>
      <c r="I435" s="65" t="s">
        <v>41</v>
      </c>
      <c r="J435" s="84" t="s">
        <v>11</v>
      </c>
      <c r="K435" s="101">
        <v>0</v>
      </c>
      <c r="L435" s="70">
        <f t="shared" si="24"/>
        <v>0</v>
      </c>
      <c r="M435" s="285">
        <f t="shared" si="25"/>
        <v>0</v>
      </c>
      <c r="N435" s="289">
        <f t="shared" si="21"/>
        <v>0</v>
      </c>
      <c r="O435" s="76"/>
    </row>
    <row r="436" spans="1:15" ht="18.75" customHeight="1" thickTop="1" thickBot="1">
      <c r="A436" s="162"/>
      <c r="B436" s="405"/>
      <c r="C436" s="38" t="s">
        <v>321</v>
      </c>
      <c r="D436" s="37">
        <v>7218604</v>
      </c>
      <c r="E436" s="408" t="s">
        <v>1817</v>
      </c>
      <c r="F436" s="408"/>
      <c r="G436" s="408"/>
      <c r="H436" s="408"/>
      <c r="I436" s="65" t="s">
        <v>41</v>
      </c>
      <c r="J436" s="85" t="s">
        <v>386</v>
      </c>
      <c r="K436" s="101">
        <v>0</v>
      </c>
      <c r="L436" s="70">
        <f t="shared" si="24"/>
        <v>0</v>
      </c>
      <c r="M436" s="285">
        <f t="shared" si="25"/>
        <v>0</v>
      </c>
      <c r="N436" s="289">
        <f t="shared" si="21"/>
        <v>0</v>
      </c>
      <c r="O436" s="76"/>
    </row>
    <row r="437" spans="1:15" ht="18.75" customHeight="1" thickTop="1" thickBot="1">
      <c r="A437" s="162"/>
      <c r="B437" s="406"/>
      <c r="C437" s="110" t="s">
        <v>322</v>
      </c>
      <c r="D437" s="106">
        <v>7218608</v>
      </c>
      <c r="E437" s="409" t="s">
        <v>1817</v>
      </c>
      <c r="F437" s="409"/>
      <c r="G437" s="409"/>
      <c r="H437" s="409"/>
      <c r="I437" s="113" t="s">
        <v>41</v>
      </c>
      <c r="J437" s="103" t="s">
        <v>388</v>
      </c>
      <c r="K437" s="114">
        <v>0</v>
      </c>
      <c r="L437" s="109">
        <f t="shared" si="24"/>
        <v>0</v>
      </c>
      <c r="M437" s="281">
        <f t="shared" si="25"/>
        <v>0</v>
      </c>
      <c r="N437" s="282">
        <f t="shared" si="21"/>
        <v>0</v>
      </c>
      <c r="O437" s="76"/>
    </row>
    <row r="438" spans="1:15" ht="18.75" hidden="1" customHeight="1" thickTop="1" thickBot="1">
      <c r="A438" s="162"/>
      <c r="B438" s="181"/>
      <c r="C438" s="111"/>
      <c r="D438" s="83"/>
      <c r="E438" s="111"/>
      <c r="F438" s="111"/>
      <c r="G438" s="111"/>
      <c r="H438" s="111"/>
      <c r="I438" s="218"/>
      <c r="J438" s="103"/>
      <c r="K438" s="184">
        <v>0</v>
      </c>
      <c r="L438" s="77"/>
      <c r="M438" s="283"/>
      <c r="N438" s="284"/>
      <c r="O438" s="76"/>
    </row>
    <row r="439" spans="1:15" ht="18.75" hidden="1" customHeight="1" thickTop="1" thickBot="1">
      <c r="A439" s="162"/>
      <c r="B439" s="181"/>
      <c r="C439" s="111"/>
      <c r="D439" s="83"/>
      <c r="E439" s="111"/>
      <c r="F439" s="111"/>
      <c r="G439" s="111"/>
      <c r="H439" s="111"/>
      <c r="I439" s="218"/>
      <c r="J439" s="103"/>
      <c r="K439" s="184">
        <v>0</v>
      </c>
      <c r="L439" s="77"/>
      <c r="M439" s="283"/>
      <c r="N439" s="284"/>
      <c r="O439" s="76"/>
    </row>
    <row r="440" spans="1:15" ht="18.75" hidden="1" customHeight="1" thickTop="1" thickBot="1">
      <c r="A440" s="162"/>
      <c r="B440" s="181"/>
      <c r="C440" s="111"/>
      <c r="D440" s="83"/>
      <c r="E440" s="111"/>
      <c r="F440" s="111"/>
      <c r="G440" s="111"/>
      <c r="H440" s="111"/>
      <c r="I440" s="218"/>
      <c r="J440" s="103"/>
      <c r="K440" s="184">
        <v>0</v>
      </c>
      <c r="L440" s="77"/>
      <c r="M440" s="283"/>
      <c r="N440" s="284"/>
      <c r="O440" s="76"/>
    </row>
    <row r="441" spans="1:15" ht="18.75" hidden="1" customHeight="1" thickTop="1" thickBot="1">
      <c r="A441" s="162"/>
      <c r="B441" s="181"/>
      <c r="C441" s="111"/>
      <c r="D441" s="83"/>
      <c r="E441" s="111"/>
      <c r="F441" s="111"/>
      <c r="G441" s="111"/>
      <c r="H441" s="111"/>
      <c r="I441" s="218"/>
      <c r="J441" s="103"/>
      <c r="K441" s="184">
        <v>0</v>
      </c>
      <c r="L441" s="77"/>
      <c r="M441" s="283"/>
      <c r="N441" s="284"/>
      <c r="O441" s="76"/>
    </row>
    <row r="442" spans="1:15" ht="18.75" hidden="1" customHeight="1" thickTop="1" thickBot="1">
      <c r="A442" s="162"/>
      <c r="B442" s="181"/>
      <c r="C442" s="111"/>
      <c r="D442" s="83"/>
      <c r="E442" s="111"/>
      <c r="F442" s="111"/>
      <c r="G442" s="111"/>
      <c r="H442" s="111"/>
      <c r="I442" s="218"/>
      <c r="J442" s="103"/>
      <c r="K442" s="184">
        <v>0</v>
      </c>
      <c r="L442" s="77"/>
      <c r="M442" s="283"/>
      <c r="N442" s="284"/>
      <c r="O442" s="76"/>
    </row>
    <row r="443" spans="1:15" ht="18.75" hidden="1" customHeight="1" thickTop="1" thickBot="1">
      <c r="A443" s="162"/>
      <c r="B443" s="181"/>
      <c r="C443" s="111"/>
      <c r="D443" s="83"/>
      <c r="E443" s="111"/>
      <c r="F443" s="111"/>
      <c r="G443" s="111"/>
      <c r="H443" s="111"/>
      <c r="I443" s="218"/>
      <c r="J443" s="103"/>
      <c r="K443" s="184">
        <v>0</v>
      </c>
      <c r="L443" s="77"/>
      <c r="M443" s="283"/>
      <c r="N443" s="284"/>
      <c r="O443" s="76"/>
    </row>
    <row r="444" spans="1:15" ht="18.75" hidden="1" customHeight="1" thickTop="1" thickBot="1">
      <c r="A444" s="162"/>
      <c r="B444" s="181"/>
      <c r="C444" s="111"/>
      <c r="D444" s="83"/>
      <c r="E444" s="111"/>
      <c r="F444" s="111"/>
      <c r="G444" s="111"/>
      <c r="H444" s="111"/>
      <c r="I444" s="218"/>
      <c r="J444" s="103"/>
      <c r="K444" s="184">
        <v>0</v>
      </c>
      <c r="L444" s="77"/>
      <c r="M444" s="283"/>
      <c r="N444" s="284"/>
      <c r="O444" s="76"/>
    </row>
    <row r="445" spans="1:15" ht="18.75" hidden="1" customHeight="1" thickTop="1" thickBot="1">
      <c r="A445" s="162"/>
      <c r="B445" s="181"/>
      <c r="C445" s="111"/>
      <c r="D445" s="83"/>
      <c r="E445" s="111"/>
      <c r="F445" s="111"/>
      <c r="G445" s="111"/>
      <c r="H445" s="111"/>
      <c r="I445" s="218"/>
      <c r="J445" s="103"/>
      <c r="K445" s="184">
        <v>0</v>
      </c>
      <c r="L445" s="77"/>
      <c r="M445" s="283"/>
      <c r="N445" s="284"/>
      <c r="O445" s="76"/>
    </row>
    <row r="446" spans="1:15" ht="18.75" hidden="1" customHeight="1" thickTop="1" thickBot="1">
      <c r="A446" s="162"/>
      <c r="B446" s="181"/>
      <c r="C446" s="111"/>
      <c r="D446" s="83"/>
      <c r="E446" s="111"/>
      <c r="F446" s="111"/>
      <c r="G446" s="111"/>
      <c r="H446" s="111"/>
      <c r="I446" s="218"/>
      <c r="J446" s="103"/>
      <c r="K446" s="184">
        <v>0</v>
      </c>
      <c r="L446" s="77"/>
      <c r="M446" s="283"/>
      <c r="N446" s="284"/>
      <c r="O446" s="76"/>
    </row>
    <row r="447" spans="1:15" ht="18.75" hidden="1" customHeight="1" thickTop="1" thickBot="1">
      <c r="A447" s="162"/>
      <c r="B447" s="181"/>
      <c r="C447" s="111"/>
      <c r="D447" s="83"/>
      <c r="E447" s="111"/>
      <c r="F447" s="111"/>
      <c r="G447" s="111"/>
      <c r="H447" s="111"/>
      <c r="I447" s="218"/>
      <c r="J447" s="103"/>
      <c r="K447" s="184">
        <v>0</v>
      </c>
      <c r="L447" s="77"/>
      <c r="M447" s="283"/>
      <c r="N447" s="284"/>
      <c r="O447" s="76"/>
    </row>
    <row r="448" spans="1:15" ht="18.75" customHeight="1" thickTop="1" thickBot="1">
      <c r="A448" s="162"/>
      <c r="B448" s="407"/>
      <c r="C448" s="136" t="s">
        <v>327</v>
      </c>
      <c r="D448" s="132">
        <v>7218702</v>
      </c>
      <c r="E448" s="419" t="s">
        <v>1818</v>
      </c>
      <c r="F448" s="419"/>
      <c r="G448" s="419"/>
      <c r="H448" s="419"/>
      <c r="I448" s="133" t="s">
        <v>41</v>
      </c>
      <c r="J448" s="84" t="s">
        <v>11</v>
      </c>
      <c r="K448" s="40">
        <v>0</v>
      </c>
      <c r="L448" s="41">
        <f t="shared" ref="L448:L453" si="26">K448*(1-$H$3/100)</f>
        <v>0</v>
      </c>
      <c r="M448" s="277">
        <f t="shared" ref="M448:M453" si="27">K448*$H$2</f>
        <v>0</v>
      </c>
      <c r="N448" s="278">
        <f t="shared" ref="N448:N453" si="28">M448*(1-$H$3/100)</f>
        <v>0</v>
      </c>
      <c r="O448" s="76"/>
    </row>
    <row r="449" spans="1:15" ht="18.75" customHeight="1" thickTop="1" thickBot="1">
      <c r="A449" s="162"/>
      <c r="B449" s="405"/>
      <c r="C449" s="112" t="s">
        <v>328</v>
      </c>
      <c r="D449" s="95">
        <v>7218715</v>
      </c>
      <c r="E449" s="414" t="s">
        <v>1818</v>
      </c>
      <c r="F449" s="414"/>
      <c r="G449" s="414"/>
      <c r="H449" s="414"/>
      <c r="I449" s="96" t="s">
        <v>41</v>
      </c>
      <c r="J449" s="119" t="s">
        <v>207</v>
      </c>
      <c r="K449" s="98">
        <v>0</v>
      </c>
      <c r="L449" s="99">
        <f t="shared" si="26"/>
        <v>0</v>
      </c>
      <c r="M449" s="290">
        <f t="shared" si="27"/>
        <v>0</v>
      </c>
      <c r="N449" s="287">
        <f t="shared" si="28"/>
        <v>0</v>
      </c>
      <c r="O449" s="76"/>
    </row>
    <row r="450" spans="1:15" ht="18.75" customHeight="1" thickTop="1" thickBot="1">
      <c r="A450" s="162"/>
      <c r="B450" s="405"/>
      <c r="C450" s="38" t="s">
        <v>2088</v>
      </c>
      <c r="D450" s="37">
        <v>7218802</v>
      </c>
      <c r="E450" s="408" t="s">
        <v>1819</v>
      </c>
      <c r="F450" s="408"/>
      <c r="G450" s="408"/>
      <c r="H450" s="408"/>
      <c r="I450" s="65" t="s">
        <v>41</v>
      </c>
      <c r="J450" s="84" t="s">
        <v>11</v>
      </c>
      <c r="K450" s="101">
        <v>0</v>
      </c>
      <c r="L450" s="70">
        <f t="shared" si="26"/>
        <v>0</v>
      </c>
      <c r="M450" s="285">
        <f t="shared" si="27"/>
        <v>0</v>
      </c>
      <c r="N450" s="289">
        <f t="shared" si="28"/>
        <v>0</v>
      </c>
      <c r="O450" s="76"/>
    </row>
    <row r="451" spans="1:15" ht="18.75" customHeight="1" thickTop="1" thickBot="1">
      <c r="A451" s="162"/>
      <c r="B451" s="405"/>
      <c r="C451" s="112" t="s">
        <v>2089</v>
      </c>
      <c r="D451" s="95">
        <v>7218815</v>
      </c>
      <c r="E451" s="414" t="s">
        <v>1819</v>
      </c>
      <c r="F451" s="414"/>
      <c r="G451" s="414"/>
      <c r="H451" s="414"/>
      <c r="I451" s="96" t="s">
        <v>41</v>
      </c>
      <c r="J451" s="119" t="s">
        <v>207</v>
      </c>
      <c r="K451" s="98">
        <v>0</v>
      </c>
      <c r="L451" s="99">
        <f t="shared" si="26"/>
        <v>0</v>
      </c>
      <c r="M451" s="290">
        <f t="shared" si="27"/>
        <v>0</v>
      </c>
      <c r="N451" s="287">
        <f t="shared" si="28"/>
        <v>0</v>
      </c>
      <c r="O451" s="76"/>
    </row>
    <row r="452" spans="1:15" ht="18.75" customHeight="1" thickTop="1" thickBot="1">
      <c r="A452" s="162"/>
      <c r="B452" s="405"/>
      <c r="C452" s="38" t="s">
        <v>2090</v>
      </c>
      <c r="D452" s="37">
        <v>7218902</v>
      </c>
      <c r="E452" s="408" t="s">
        <v>1820</v>
      </c>
      <c r="F452" s="408"/>
      <c r="G452" s="408"/>
      <c r="H452" s="408"/>
      <c r="I452" s="65" t="s">
        <v>41</v>
      </c>
      <c r="J452" s="84" t="s">
        <v>11</v>
      </c>
      <c r="K452" s="101">
        <v>0</v>
      </c>
      <c r="L452" s="70">
        <f t="shared" si="26"/>
        <v>0</v>
      </c>
      <c r="M452" s="285">
        <f t="shared" si="27"/>
        <v>0</v>
      </c>
      <c r="N452" s="289">
        <f t="shared" si="28"/>
        <v>0</v>
      </c>
      <c r="O452" s="76"/>
    </row>
    <row r="453" spans="1:15" ht="18.75" customHeight="1" thickTop="1" thickBot="1">
      <c r="A453" s="162"/>
      <c r="B453" s="406"/>
      <c r="C453" s="110" t="s">
        <v>2091</v>
      </c>
      <c r="D453" s="106">
        <v>7218915</v>
      </c>
      <c r="E453" s="409" t="s">
        <v>1820</v>
      </c>
      <c r="F453" s="409"/>
      <c r="G453" s="409"/>
      <c r="H453" s="409"/>
      <c r="I453" s="107" t="s">
        <v>41</v>
      </c>
      <c r="J453" s="119" t="s">
        <v>207</v>
      </c>
      <c r="K453" s="109">
        <v>0</v>
      </c>
      <c r="L453" s="109">
        <f t="shared" si="26"/>
        <v>0</v>
      </c>
      <c r="M453" s="281">
        <f t="shared" si="27"/>
        <v>0</v>
      </c>
      <c r="N453" s="282">
        <f t="shared" si="28"/>
        <v>0</v>
      </c>
      <c r="O453" s="76"/>
    </row>
    <row r="454" spans="1:15" ht="18.75" hidden="1" customHeight="1" thickTop="1" thickBot="1">
      <c r="A454" s="162"/>
      <c r="B454" s="181"/>
      <c r="C454" s="111"/>
      <c r="D454" s="83"/>
      <c r="E454" s="111"/>
      <c r="F454" s="111"/>
      <c r="G454" s="111"/>
      <c r="H454" s="111"/>
      <c r="I454" s="104"/>
      <c r="J454" s="119"/>
      <c r="K454" s="77">
        <v>0</v>
      </c>
      <c r="L454" s="77"/>
      <c r="M454" s="283"/>
      <c r="N454" s="284"/>
      <c r="O454" s="76"/>
    </row>
    <row r="455" spans="1:15" ht="18.75" hidden="1" customHeight="1" thickTop="1" thickBot="1">
      <c r="A455" s="162"/>
      <c r="B455" s="181"/>
      <c r="C455" s="111"/>
      <c r="D455" s="83"/>
      <c r="E455" s="111"/>
      <c r="F455" s="111"/>
      <c r="G455" s="111"/>
      <c r="H455" s="111"/>
      <c r="I455" s="104"/>
      <c r="J455" s="119"/>
      <c r="K455" s="77">
        <v>0</v>
      </c>
      <c r="L455" s="77"/>
      <c r="M455" s="283"/>
      <c r="N455" s="284"/>
      <c r="O455" s="76"/>
    </row>
    <row r="456" spans="1:15" ht="18.75" hidden="1" customHeight="1" thickTop="1" thickBot="1">
      <c r="A456" s="162"/>
      <c r="B456" s="181"/>
      <c r="C456" s="111"/>
      <c r="D456" s="83"/>
      <c r="E456" s="111"/>
      <c r="F456" s="111"/>
      <c r="G456" s="111"/>
      <c r="H456" s="111"/>
      <c r="I456" s="104"/>
      <c r="J456" s="119"/>
      <c r="K456" s="77">
        <v>0</v>
      </c>
      <c r="L456" s="77"/>
      <c r="M456" s="283"/>
      <c r="N456" s="284"/>
      <c r="O456" s="76"/>
    </row>
    <row r="457" spans="1:15" ht="18.75" hidden="1" customHeight="1" thickTop="1" thickBot="1">
      <c r="A457" s="162"/>
      <c r="B457" s="181"/>
      <c r="C457" s="111"/>
      <c r="D457" s="83"/>
      <c r="E457" s="111"/>
      <c r="F457" s="111"/>
      <c r="G457" s="111"/>
      <c r="H457" s="111"/>
      <c r="I457" s="104"/>
      <c r="J457" s="119"/>
      <c r="K457" s="77">
        <v>0</v>
      </c>
      <c r="L457" s="77"/>
      <c r="M457" s="283"/>
      <c r="N457" s="284"/>
      <c r="O457" s="76"/>
    </row>
    <row r="458" spans="1:15" ht="18.75" hidden="1" customHeight="1" thickTop="1" thickBot="1">
      <c r="A458" s="162"/>
      <c r="B458" s="181"/>
      <c r="C458" s="111"/>
      <c r="D458" s="83"/>
      <c r="E458" s="111"/>
      <c r="F458" s="111"/>
      <c r="G458" s="111"/>
      <c r="H458" s="111"/>
      <c r="I458" s="104"/>
      <c r="J458" s="119"/>
      <c r="K458" s="77">
        <v>0</v>
      </c>
      <c r="L458" s="77"/>
      <c r="M458" s="283"/>
      <c r="N458" s="284"/>
      <c r="O458" s="76"/>
    </row>
    <row r="459" spans="1:15" ht="18.75" hidden="1" customHeight="1" thickTop="1" thickBot="1">
      <c r="A459" s="162"/>
      <c r="B459" s="181"/>
      <c r="C459" s="111"/>
      <c r="D459" s="83"/>
      <c r="E459" s="111"/>
      <c r="F459" s="111"/>
      <c r="G459" s="111"/>
      <c r="H459" s="111"/>
      <c r="I459" s="104"/>
      <c r="J459" s="119"/>
      <c r="K459" s="77">
        <v>0</v>
      </c>
      <c r="L459" s="77"/>
      <c r="M459" s="283"/>
      <c r="N459" s="284"/>
      <c r="O459" s="76"/>
    </row>
    <row r="460" spans="1:15" ht="18.75" hidden="1" customHeight="1" thickTop="1" thickBot="1">
      <c r="A460" s="162"/>
      <c r="B460" s="181"/>
      <c r="C460" s="111"/>
      <c r="D460" s="83"/>
      <c r="E460" s="111"/>
      <c r="F460" s="111"/>
      <c r="G460" s="111"/>
      <c r="H460" s="111"/>
      <c r="I460" s="104"/>
      <c r="J460" s="119"/>
      <c r="K460" s="77">
        <v>0</v>
      </c>
      <c r="L460" s="77"/>
      <c r="M460" s="283"/>
      <c r="N460" s="284"/>
      <c r="O460" s="76"/>
    </row>
    <row r="461" spans="1:15" ht="18.75" hidden="1" customHeight="1" thickTop="1" thickBot="1">
      <c r="A461" s="162"/>
      <c r="B461" s="181"/>
      <c r="C461" s="111"/>
      <c r="D461" s="83"/>
      <c r="E461" s="111"/>
      <c r="F461" s="111"/>
      <c r="G461" s="111"/>
      <c r="H461" s="111"/>
      <c r="I461" s="104"/>
      <c r="J461" s="119"/>
      <c r="K461" s="77">
        <v>0</v>
      </c>
      <c r="L461" s="77"/>
      <c r="M461" s="283"/>
      <c r="N461" s="284"/>
      <c r="O461" s="76"/>
    </row>
    <row r="462" spans="1:15" ht="18.75" hidden="1" customHeight="1" thickTop="1" thickBot="1">
      <c r="A462" s="162"/>
      <c r="B462" s="181"/>
      <c r="C462" s="111"/>
      <c r="D462" s="83"/>
      <c r="E462" s="111"/>
      <c r="F462" s="111"/>
      <c r="G462" s="111"/>
      <c r="H462" s="111"/>
      <c r="I462" s="104"/>
      <c r="J462" s="119"/>
      <c r="K462" s="77">
        <v>0</v>
      </c>
      <c r="L462" s="77"/>
      <c r="M462" s="283"/>
      <c r="N462" s="284"/>
      <c r="O462" s="76"/>
    </row>
    <row r="463" spans="1:15" ht="18.75" hidden="1" customHeight="1" thickTop="1" thickBot="1">
      <c r="A463" s="162"/>
      <c r="B463" s="181"/>
      <c r="C463" s="111"/>
      <c r="D463" s="83"/>
      <c r="E463" s="111"/>
      <c r="F463" s="111"/>
      <c r="G463" s="111"/>
      <c r="H463" s="111"/>
      <c r="I463" s="104"/>
      <c r="J463" s="119"/>
      <c r="K463" s="77">
        <v>0</v>
      </c>
      <c r="L463" s="77"/>
      <c r="M463" s="283"/>
      <c r="N463" s="284"/>
      <c r="O463" s="76"/>
    </row>
    <row r="464" spans="1:15" ht="18.75" customHeight="1" thickTop="1" thickBot="1">
      <c r="A464" s="162"/>
      <c r="B464" s="407"/>
      <c r="C464" s="136" t="s">
        <v>323</v>
      </c>
      <c r="D464" s="132">
        <v>7219101</v>
      </c>
      <c r="E464" s="419" t="s">
        <v>1821</v>
      </c>
      <c r="F464" s="419"/>
      <c r="G464" s="419"/>
      <c r="H464" s="419"/>
      <c r="I464" s="133" t="s">
        <v>41</v>
      </c>
      <c r="J464" s="60" t="s">
        <v>385</v>
      </c>
      <c r="K464" s="40">
        <v>3.5395224386113466</v>
      </c>
      <c r="L464" s="41">
        <f t="shared" ref="L464:L487" si="29">K464*(1-$H$3/100)</f>
        <v>3.5395224386113466</v>
      </c>
      <c r="M464" s="42">
        <f t="shared" ref="M464:M487" si="30">K464*$H$2</f>
        <v>149.04928988992381</v>
      </c>
      <c r="N464" s="135">
        <f t="shared" si="21"/>
        <v>149.04928988992381</v>
      </c>
      <c r="O464" s="76"/>
    </row>
    <row r="465" spans="1:15" ht="18.75" customHeight="1" thickTop="1" thickBot="1">
      <c r="A465" s="162"/>
      <c r="B465" s="405"/>
      <c r="C465" s="38" t="s">
        <v>324</v>
      </c>
      <c r="D465" s="37">
        <v>7219102</v>
      </c>
      <c r="E465" s="408" t="s">
        <v>1821</v>
      </c>
      <c r="F465" s="408"/>
      <c r="G465" s="408"/>
      <c r="H465" s="408"/>
      <c r="I465" s="65" t="s">
        <v>41</v>
      </c>
      <c r="J465" s="84" t="s">
        <v>11</v>
      </c>
      <c r="K465" s="101">
        <v>0</v>
      </c>
      <c r="L465" s="70">
        <f t="shared" si="29"/>
        <v>0</v>
      </c>
      <c r="M465" s="285">
        <f t="shared" si="30"/>
        <v>0</v>
      </c>
      <c r="N465" s="289">
        <f t="shared" si="21"/>
        <v>0</v>
      </c>
      <c r="O465" s="76"/>
    </row>
    <row r="466" spans="1:15" ht="18.75" customHeight="1" thickTop="1" thickBot="1">
      <c r="A466" s="162"/>
      <c r="B466" s="405"/>
      <c r="C466" s="38" t="s">
        <v>325</v>
      </c>
      <c r="D466" s="37">
        <v>7219104</v>
      </c>
      <c r="E466" s="408" t="s">
        <v>1821</v>
      </c>
      <c r="F466" s="408"/>
      <c r="G466" s="408"/>
      <c r="H466" s="408"/>
      <c r="I466" s="65" t="s">
        <v>41</v>
      </c>
      <c r="J466" s="85" t="s">
        <v>386</v>
      </c>
      <c r="K466" s="101">
        <v>0</v>
      </c>
      <c r="L466" s="70">
        <f t="shared" si="29"/>
        <v>0</v>
      </c>
      <c r="M466" s="285">
        <f t="shared" si="30"/>
        <v>0</v>
      </c>
      <c r="N466" s="289">
        <f t="shared" si="21"/>
        <v>0</v>
      </c>
      <c r="O466" s="76"/>
    </row>
    <row r="467" spans="1:15" ht="18.75" customHeight="1" thickTop="1" thickBot="1">
      <c r="A467" s="162"/>
      <c r="B467" s="405"/>
      <c r="C467" s="112" t="s">
        <v>326</v>
      </c>
      <c r="D467" s="95">
        <v>7219108</v>
      </c>
      <c r="E467" s="414" t="s">
        <v>1821</v>
      </c>
      <c r="F467" s="414"/>
      <c r="G467" s="414"/>
      <c r="H467" s="414"/>
      <c r="I467" s="96" t="s">
        <v>41</v>
      </c>
      <c r="J467" s="103" t="s">
        <v>388</v>
      </c>
      <c r="K467" s="98">
        <v>0</v>
      </c>
      <c r="L467" s="99">
        <f t="shared" si="29"/>
        <v>0</v>
      </c>
      <c r="M467" s="290">
        <f t="shared" si="30"/>
        <v>0</v>
      </c>
      <c r="N467" s="287">
        <f t="shared" si="21"/>
        <v>0</v>
      </c>
      <c r="O467" s="76"/>
    </row>
    <row r="468" spans="1:15" ht="18.75" customHeight="1" thickTop="1" thickBot="1">
      <c r="A468" s="162"/>
      <c r="B468" s="405"/>
      <c r="C468" s="38" t="s">
        <v>3492</v>
      </c>
      <c r="D468" s="37">
        <v>7219201</v>
      </c>
      <c r="E468" s="408" t="s">
        <v>1822</v>
      </c>
      <c r="F468" s="408"/>
      <c r="G468" s="408"/>
      <c r="H468" s="408"/>
      <c r="I468" s="65" t="s">
        <v>41</v>
      </c>
      <c r="J468" s="60" t="s">
        <v>385</v>
      </c>
      <c r="K468" s="101">
        <v>3.8819237933954276</v>
      </c>
      <c r="L468" s="70">
        <f t="shared" si="29"/>
        <v>3.8819237933954276</v>
      </c>
      <c r="M468" s="66">
        <f t="shared" si="30"/>
        <v>163.46781093988145</v>
      </c>
      <c r="N468" s="43">
        <f t="shared" si="21"/>
        <v>163.46781093988145</v>
      </c>
      <c r="O468" s="76"/>
    </row>
    <row r="469" spans="1:15" ht="18.75" customHeight="1" thickTop="1" thickBot="1">
      <c r="A469" s="162"/>
      <c r="B469" s="405"/>
      <c r="C469" s="38" t="s">
        <v>2118</v>
      </c>
      <c r="D469" s="37">
        <v>7219202</v>
      </c>
      <c r="E469" s="408" t="s">
        <v>1822</v>
      </c>
      <c r="F469" s="408"/>
      <c r="G469" s="408"/>
      <c r="H469" s="408"/>
      <c r="I469" s="65" t="s">
        <v>41</v>
      </c>
      <c r="J469" s="84" t="s">
        <v>11</v>
      </c>
      <c r="K469" s="101">
        <v>0</v>
      </c>
      <c r="L469" s="70">
        <f t="shared" si="29"/>
        <v>0</v>
      </c>
      <c r="M469" s="285">
        <f t="shared" si="30"/>
        <v>0</v>
      </c>
      <c r="N469" s="289">
        <f t="shared" si="21"/>
        <v>0</v>
      </c>
      <c r="O469" s="76"/>
    </row>
    <row r="470" spans="1:15" ht="18.75" customHeight="1" thickTop="1" thickBot="1">
      <c r="A470" s="162"/>
      <c r="B470" s="405"/>
      <c r="C470" s="38" t="s">
        <v>2119</v>
      </c>
      <c r="D470" s="37">
        <v>7219204</v>
      </c>
      <c r="E470" s="408" t="s">
        <v>1822</v>
      </c>
      <c r="F470" s="408"/>
      <c r="G470" s="408"/>
      <c r="H470" s="408"/>
      <c r="I470" s="65" t="s">
        <v>41</v>
      </c>
      <c r="J470" s="85" t="s">
        <v>386</v>
      </c>
      <c r="K470" s="101">
        <v>0</v>
      </c>
      <c r="L470" s="70">
        <f t="shared" si="29"/>
        <v>0</v>
      </c>
      <c r="M470" s="285">
        <f t="shared" si="30"/>
        <v>0</v>
      </c>
      <c r="N470" s="289">
        <f t="shared" si="21"/>
        <v>0</v>
      </c>
      <c r="O470" s="76"/>
    </row>
    <row r="471" spans="1:15" ht="18.75" customHeight="1" thickTop="1" thickBot="1">
      <c r="A471" s="162"/>
      <c r="B471" s="405"/>
      <c r="C471" s="112" t="s">
        <v>2120</v>
      </c>
      <c r="D471" s="95">
        <v>7219208</v>
      </c>
      <c r="E471" s="414" t="s">
        <v>1822</v>
      </c>
      <c r="F471" s="414"/>
      <c r="G471" s="414"/>
      <c r="H471" s="414"/>
      <c r="I471" s="96" t="s">
        <v>41</v>
      </c>
      <c r="J471" s="103" t="s">
        <v>388</v>
      </c>
      <c r="K471" s="98">
        <v>0</v>
      </c>
      <c r="L471" s="99">
        <f t="shared" si="29"/>
        <v>0</v>
      </c>
      <c r="M471" s="290">
        <f t="shared" si="30"/>
        <v>0</v>
      </c>
      <c r="N471" s="287">
        <f t="shared" si="21"/>
        <v>0</v>
      </c>
      <c r="O471" s="76"/>
    </row>
    <row r="472" spans="1:15" ht="18.75" customHeight="1" thickTop="1" thickBot="1">
      <c r="A472" s="162"/>
      <c r="B472" s="405"/>
      <c r="C472" s="38" t="s">
        <v>3493</v>
      </c>
      <c r="D472" s="37">
        <v>7219301</v>
      </c>
      <c r="E472" s="408" t="s">
        <v>1823</v>
      </c>
      <c r="F472" s="408"/>
      <c r="G472" s="408"/>
      <c r="H472" s="408"/>
      <c r="I472" s="65" t="s">
        <v>41</v>
      </c>
      <c r="J472" s="60" t="s">
        <v>385</v>
      </c>
      <c r="K472" s="101">
        <v>4.1748213378492807</v>
      </c>
      <c r="L472" s="70">
        <f t="shared" si="29"/>
        <v>4.1748213378492807</v>
      </c>
      <c r="M472" s="66">
        <f t="shared" si="30"/>
        <v>175.8017265368332</v>
      </c>
      <c r="N472" s="43">
        <f t="shared" si="21"/>
        <v>175.8017265368332</v>
      </c>
      <c r="O472" s="76"/>
    </row>
    <row r="473" spans="1:15" ht="18.75" customHeight="1" thickTop="1" thickBot="1">
      <c r="A473" s="162"/>
      <c r="B473" s="405"/>
      <c r="C473" s="38" t="s">
        <v>2122</v>
      </c>
      <c r="D473" s="37">
        <v>7219302</v>
      </c>
      <c r="E473" s="408" t="s">
        <v>1823</v>
      </c>
      <c r="F473" s="408"/>
      <c r="G473" s="408"/>
      <c r="H473" s="408"/>
      <c r="I473" s="65" t="s">
        <v>41</v>
      </c>
      <c r="J473" s="84" t="s">
        <v>11</v>
      </c>
      <c r="K473" s="101">
        <v>0</v>
      </c>
      <c r="L473" s="70">
        <f t="shared" si="29"/>
        <v>0</v>
      </c>
      <c r="M473" s="285">
        <f t="shared" si="30"/>
        <v>0</v>
      </c>
      <c r="N473" s="289">
        <f t="shared" si="21"/>
        <v>0</v>
      </c>
      <c r="O473" s="76"/>
    </row>
    <row r="474" spans="1:15" ht="18.75" customHeight="1" thickTop="1" thickBot="1">
      <c r="A474" s="162"/>
      <c r="B474" s="405"/>
      <c r="C474" s="38" t="s">
        <v>2123</v>
      </c>
      <c r="D474" s="37">
        <v>7219304</v>
      </c>
      <c r="E474" s="408" t="s">
        <v>1823</v>
      </c>
      <c r="F474" s="408"/>
      <c r="G474" s="408"/>
      <c r="H474" s="408"/>
      <c r="I474" s="65" t="s">
        <v>41</v>
      </c>
      <c r="J474" s="85" t="s">
        <v>386</v>
      </c>
      <c r="K474" s="101">
        <v>0</v>
      </c>
      <c r="L474" s="70">
        <f t="shared" si="29"/>
        <v>0</v>
      </c>
      <c r="M474" s="285">
        <f t="shared" si="30"/>
        <v>0</v>
      </c>
      <c r="N474" s="289">
        <f t="shared" si="21"/>
        <v>0</v>
      </c>
      <c r="O474" s="76"/>
    </row>
    <row r="475" spans="1:15" ht="18.75" customHeight="1" thickTop="1" thickBot="1">
      <c r="A475" s="162"/>
      <c r="B475" s="405"/>
      <c r="C475" s="112" t="s">
        <v>2124</v>
      </c>
      <c r="D475" s="95">
        <v>7219308</v>
      </c>
      <c r="E475" s="414" t="s">
        <v>1823</v>
      </c>
      <c r="F475" s="414"/>
      <c r="G475" s="414"/>
      <c r="H475" s="414"/>
      <c r="I475" s="96" t="s">
        <v>41</v>
      </c>
      <c r="J475" s="103" t="s">
        <v>388</v>
      </c>
      <c r="K475" s="98">
        <v>0</v>
      </c>
      <c r="L475" s="99">
        <f t="shared" si="29"/>
        <v>0</v>
      </c>
      <c r="M475" s="290">
        <f t="shared" si="30"/>
        <v>0</v>
      </c>
      <c r="N475" s="287">
        <f t="shared" si="21"/>
        <v>0</v>
      </c>
      <c r="O475" s="76"/>
    </row>
    <row r="476" spans="1:15" ht="18.75" customHeight="1" thickTop="1" thickBot="1">
      <c r="A476" s="422" t="s">
        <v>1</v>
      </c>
      <c r="B476" s="405"/>
      <c r="C476" s="38" t="s">
        <v>3494</v>
      </c>
      <c r="D476" s="37">
        <v>7219401</v>
      </c>
      <c r="E476" s="408" t="s">
        <v>1824</v>
      </c>
      <c r="F476" s="408"/>
      <c r="G476" s="408"/>
      <c r="H476" s="408"/>
      <c r="I476" s="65" t="s">
        <v>41</v>
      </c>
      <c r="J476" s="60" t="s">
        <v>385</v>
      </c>
      <c r="K476" s="101">
        <v>5.4079199999999998</v>
      </c>
      <c r="L476" s="70">
        <f t="shared" si="29"/>
        <v>5.4079199999999998</v>
      </c>
      <c r="M476" s="66">
        <f t="shared" si="30"/>
        <v>227.72751119999998</v>
      </c>
      <c r="N476" s="43">
        <f t="shared" si="21"/>
        <v>227.72751119999998</v>
      </c>
      <c r="O476" s="76"/>
    </row>
    <row r="477" spans="1:15" ht="18.75" customHeight="1" thickTop="1" thickBot="1">
      <c r="A477" s="423"/>
      <c r="B477" s="405"/>
      <c r="C477" s="38" t="s">
        <v>2126</v>
      </c>
      <c r="D477" s="37">
        <v>7219402</v>
      </c>
      <c r="E477" s="408" t="s">
        <v>1824</v>
      </c>
      <c r="F477" s="408"/>
      <c r="G477" s="408"/>
      <c r="H477" s="408"/>
      <c r="I477" s="65" t="s">
        <v>41</v>
      </c>
      <c r="J477" s="84" t="s">
        <v>11</v>
      </c>
      <c r="K477" s="101">
        <v>0</v>
      </c>
      <c r="L477" s="70">
        <f t="shared" si="29"/>
        <v>0</v>
      </c>
      <c r="M477" s="285">
        <f t="shared" si="30"/>
        <v>0</v>
      </c>
      <c r="N477" s="289">
        <f t="shared" ref="N477:N487" si="31">M477*(1-$H$3/100)</f>
        <v>0</v>
      </c>
      <c r="O477" s="76"/>
    </row>
    <row r="478" spans="1:15" ht="18.75" customHeight="1" thickTop="1" thickBot="1">
      <c r="A478" s="423"/>
      <c r="B478" s="405"/>
      <c r="C478" s="38" t="s">
        <v>2127</v>
      </c>
      <c r="D478" s="37">
        <v>7219404</v>
      </c>
      <c r="E478" s="408" t="s">
        <v>1824</v>
      </c>
      <c r="F478" s="408"/>
      <c r="G478" s="408"/>
      <c r="H478" s="408"/>
      <c r="I478" s="65" t="s">
        <v>41</v>
      </c>
      <c r="J478" s="85" t="s">
        <v>386</v>
      </c>
      <c r="K478" s="101">
        <v>0</v>
      </c>
      <c r="L478" s="70">
        <f t="shared" si="29"/>
        <v>0</v>
      </c>
      <c r="M478" s="285">
        <f t="shared" si="30"/>
        <v>0</v>
      </c>
      <c r="N478" s="289">
        <f t="shared" si="31"/>
        <v>0</v>
      </c>
      <c r="O478" s="76"/>
    </row>
    <row r="479" spans="1:15" ht="18.75" customHeight="1" thickTop="1" thickBot="1">
      <c r="A479" s="423"/>
      <c r="B479" s="405"/>
      <c r="C479" s="112" t="s">
        <v>2128</v>
      </c>
      <c r="D479" s="95">
        <v>7219408</v>
      </c>
      <c r="E479" s="414" t="s">
        <v>1824</v>
      </c>
      <c r="F479" s="414"/>
      <c r="G479" s="414"/>
      <c r="H479" s="414"/>
      <c r="I479" s="96" t="s">
        <v>41</v>
      </c>
      <c r="J479" s="103" t="s">
        <v>388</v>
      </c>
      <c r="K479" s="98">
        <v>0</v>
      </c>
      <c r="L479" s="99">
        <f t="shared" si="29"/>
        <v>0</v>
      </c>
      <c r="M479" s="290">
        <f t="shared" si="30"/>
        <v>0</v>
      </c>
      <c r="N479" s="287">
        <f t="shared" si="31"/>
        <v>0</v>
      </c>
      <c r="O479" s="76"/>
    </row>
    <row r="480" spans="1:15" ht="18.75" customHeight="1" thickTop="1" thickBot="1">
      <c r="A480" s="423"/>
      <c r="B480" s="405"/>
      <c r="C480" s="38" t="s">
        <v>3495</v>
      </c>
      <c r="D480" s="37">
        <v>7219501</v>
      </c>
      <c r="E480" s="408" t="s">
        <v>1825</v>
      </c>
      <c r="F480" s="408"/>
      <c r="G480" s="408"/>
      <c r="H480" s="408"/>
      <c r="I480" s="65" t="s">
        <v>41</v>
      </c>
      <c r="J480" s="60" t="s">
        <v>385</v>
      </c>
      <c r="K480" s="101">
        <v>6.6458865368331912</v>
      </c>
      <c r="L480" s="70">
        <f t="shared" si="29"/>
        <v>6.6458865368331912</v>
      </c>
      <c r="M480" s="66">
        <f t="shared" si="30"/>
        <v>279.85828206604566</v>
      </c>
      <c r="N480" s="43">
        <f t="shared" si="31"/>
        <v>279.85828206604566</v>
      </c>
      <c r="O480" s="76"/>
    </row>
    <row r="481" spans="1:15" ht="18.75" customHeight="1" thickTop="1" thickBot="1">
      <c r="A481" s="423"/>
      <c r="B481" s="405"/>
      <c r="C481" s="38" t="s">
        <v>2130</v>
      </c>
      <c r="D481" s="37">
        <v>7219502</v>
      </c>
      <c r="E481" s="408" t="s">
        <v>1825</v>
      </c>
      <c r="F481" s="408"/>
      <c r="G481" s="408"/>
      <c r="H481" s="408"/>
      <c r="I481" s="65" t="s">
        <v>41</v>
      </c>
      <c r="J481" s="84" t="s">
        <v>11</v>
      </c>
      <c r="K481" s="101">
        <v>0</v>
      </c>
      <c r="L481" s="70">
        <f t="shared" si="29"/>
        <v>0</v>
      </c>
      <c r="M481" s="285">
        <f t="shared" si="30"/>
        <v>0</v>
      </c>
      <c r="N481" s="289">
        <f t="shared" si="31"/>
        <v>0</v>
      </c>
      <c r="O481" s="76"/>
    </row>
    <row r="482" spans="1:15" ht="18.75" customHeight="1" thickTop="1" thickBot="1">
      <c r="A482" s="423"/>
      <c r="B482" s="405"/>
      <c r="C482" s="38" t="s">
        <v>2131</v>
      </c>
      <c r="D482" s="37">
        <v>7219504</v>
      </c>
      <c r="E482" s="408" t="s">
        <v>1825</v>
      </c>
      <c r="F482" s="408"/>
      <c r="G482" s="408"/>
      <c r="H482" s="408"/>
      <c r="I482" s="65" t="s">
        <v>41</v>
      </c>
      <c r="J482" s="85" t="s">
        <v>386</v>
      </c>
      <c r="K482" s="101">
        <v>0</v>
      </c>
      <c r="L482" s="70">
        <f t="shared" si="29"/>
        <v>0</v>
      </c>
      <c r="M482" s="285">
        <f t="shared" si="30"/>
        <v>0</v>
      </c>
      <c r="N482" s="289">
        <f t="shared" si="31"/>
        <v>0</v>
      </c>
      <c r="O482" s="76"/>
    </row>
    <row r="483" spans="1:15" ht="18.75" customHeight="1" thickTop="1" thickBot="1">
      <c r="A483" s="423"/>
      <c r="B483" s="405"/>
      <c r="C483" s="112" t="s">
        <v>2132</v>
      </c>
      <c r="D483" s="95">
        <v>7219508</v>
      </c>
      <c r="E483" s="414" t="s">
        <v>1825</v>
      </c>
      <c r="F483" s="414"/>
      <c r="G483" s="414"/>
      <c r="H483" s="414"/>
      <c r="I483" s="96" t="s">
        <v>41</v>
      </c>
      <c r="J483" s="103" t="s">
        <v>388</v>
      </c>
      <c r="K483" s="98">
        <v>0</v>
      </c>
      <c r="L483" s="99">
        <f t="shared" si="29"/>
        <v>0</v>
      </c>
      <c r="M483" s="290">
        <f t="shared" si="30"/>
        <v>0</v>
      </c>
      <c r="N483" s="287">
        <f t="shared" si="31"/>
        <v>0</v>
      </c>
      <c r="O483" s="76"/>
    </row>
    <row r="484" spans="1:15" ht="18.75" customHeight="1" thickTop="1" thickBot="1">
      <c r="A484" s="423"/>
      <c r="B484" s="405"/>
      <c r="C484" s="38" t="s">
        <v>3496</v>
      </c>
      <c r="D484" s="37">
        <v>7219601</v>
      </c>
      <c r="E484" s="408" t="s">
        <v>1826</v>
      </c>
      <c r="F484" s="408"/>
      <c r="G484" s="408"/>
      <c r="H484" s="408"/>
      <c r="I484" s="65" t="s">
        <v>41</v>
      </c>
      <c r="J484" s="60" t="s">
        <v>385</v>
      </c>
      <c r="K484" s="101">
        <v>7.062543607112616</v>
      </c>
      <c r="L484" s="70">
        <f t="shared" si="29"/>
        <v>7.062543607112616</v>
      </c>
      <c r="M484" s="66">
        <f t="shared" si="30"/>
        <v>297.40371129551227</v>
      </c>
      <c r="N484" s="43">
        <f t="shared" si="31"/>
        <v>297.40371129551227</v>
      </c>
      <c r="O484" s="76"/>
    </row>
    <row r="485" spans="1:15" ht="18.75" customHeight="1" thickTop="1" thickBot="1">
      <c r="A485" s="423"/>
      <c r="B485" s="405"/>
      <c r="C485" s="38" t="s">
        <v>2134</v>
      </c>
      <c r="D485" s="37">
        <v>7219602</v>
      </c>
      <c r="E485" s="408" t="s">
        <v>1826</v>
      </c>
      <c r="F485" s="408"/>
      <c r="G485" s="408"/>
      <c r="H485" s="408"/>
      <c r="I485" s="65" t="s">
        <v>41</v>
      </c>
      <c r="J485" s="84" t="s">
        <v>11</v>
      </c>
      <c r="K485" s="101">
        <v>0</v>
      </c>
      <c r="L485" s="70">
        <f t="shared" si="29"/>
        <v>0</v>
      </c>
      <c r="M485" s="285">
        <f t="shared" si="30"/>
        <v>0</v>
      </c>
      <c r="N485" s="289">
        <f t="shared" si="31"/>
        <v>0</v>
      </c>
      <c r="O485" s="76"/>
    </row>
    <row r="486" spans="1:15" ht="18.75" customHeight="1" thickTop="1" thickBot="1">
      <c r="A486" s="162"/>
      <c r="B486" s="405"/>
      <c r="C486" s="38" t="s">
        <v>2135</v>
      </c>
      <c r="D486" s="37">
        <v>7219604</v>
      </c>
      <c r="E486" s="408" t="s">
        <v>1826</v>
      </c>
      <c r="F486" s="408"/>
      <c r="G486" s="408"/>
      <c r="H486" s="408"/>
      <c r="I486" s="65" t="s">
        <v>41</v>
      </c>
      <c r="J486" s="85" t="s">
        <v>386</v>
      </c>
      <c r="K486" s="101">
        <v>0</v>
      </c>
      <c r="L486" s="70">
        <f t="shared" si="29"/>
        <v>0</v>
      </c>
      <c r="M486" s="285">
        <f t="shared" si="30"/>
        <v>0</v>
      </c>
      <c r="N486" s="289">
        <f t="shared" si="31"/>
        <v>0</v>
      </c>
      <c r="O486" s="76"/>
    </row>
    <row r="487" spans="1:15" ht="18.75" customHeight="1" thickTop="1" thickBot="1">
      <c r="A487" s="162"/>
      <c r="B487" s="406"/>
      <c r="C487" s="110" t="s">
        <v>2136</v>
      </c>
      <c r="D487" s="106">
        <v>7219608</v>
      </c>
      <c r="E487" s="409" t="s">
        <v>1826</v>
      </c>
      <c r="F487" s="409"/>
      <c r="G487" s="409"/>
      <c r="H487" s="409"/>
      <c r="I487" s="113" t="s">
        <v>41</v>
      </c>
      <c r="J487" s="103" t="s">
        <v>388</v>
      </c>
      <c r="K487" s="114">
        <v>0</v>
      </c>
      <c r="L487" s="109">
        <f t="shared" si="29"/>
        <v>0</v>
      </c>
      <c r="M487" s="281">
        <f t="shared" si="30"/>
        <v>0</v>
      </c>
      <c r="N487" s="282">
        <f t="shared" si="31"/>
        <v>0</v>
      </c>
      <c r="O487" s="76"/>
    </row>
    <row r="488" spans="1:15" ht="18.75" hidden="1" customHeight="1" thickTop="1" thickBot="1">
      <c r="A488" s="162"/>
      <c r="B488" s="181"/>
      <c r="C488" s="111"/>
      <c r="D488" s="83"/>
      <c r="E488" s="111"/>
      <c r="F488" s="111"/>
      <c r="G488" s="111"/>
      <c r="H488" s="111"/>
      <c r="I488" s="218"/>
      <c r="J488" s="103"/>
      <c r="K488" s="184">
        <v>0</v>
      </c>
      <c r="L488" s="77"/>
      <c r="M488" s="283"/>
      <c r="N488" s="284"/>
      <c r="O488" s="76"/>
    </row>
    <row r="489" spans="1:15" ht="18.75" hidden="1" customHeight="1" thickTop="1" thickBot="1">
      <c r="A489" s="162"/>
      <c r="B489" s="181"/>
      <c r="C489" s="111"/>
      <c r="D489" s="83"/>
      <c r="E489" s="111"/>
      <c r="F489" s="111"/>
      <c r="G489" s="111"/>
      <c r="H489" s="111"/>
      <c r="I489" s="218"/>
      <c r="J489" s="103"/>
      <c r="K489" s="184">
        <v>0</v>
      </c>
      <c r="L489" s="77"/>
      <c r="M489" s="283"/>
      <c r="N489" s="284"/>
      <c r="O489" s="76"/>
    </row>
    <row r="490" spans="1:15" ht="18.75" hidden="1" customHeight="1" thickTop="1" thickBot="1">
      <c r="A490" s="162"/>
      <c r="B490" s="181"/>
      <c r="C490" s="111"/>
      <c r="D490" s="83"/>
      <c r="E490" s="111"/>
      <c r="F490" s="111"/>
      <c r="G490" s="111"/>
      <c r="H490" s="111"/>
      <c r="I490" s="218"/>
      <c r="J490" s="103"/>
      <c r="K490" s="184">
        <v>0</v>
      </c>
      <c r="L490" s="77"/>
      <c r="M490" s="283"/>
      <c r="N490" s="284"/>
      <c r="O490" s="76"/>
    </row>
    <row r="491" spans="1:15" ht="18.75" hidden="1" customHeight="1" thickTop="1" thickBot="1">
      <c r="A491" s="162"/>
      <c r="B491" s="181"/>
      <c r="C491" s="111"/>
      <c r="D491" s="83"/>
      <c r="E491" s="111"/>
      <c r="F491" s="111"/>
      <c r="G491" s="111"/>
      <c r="H491" s="111"/>
      <c r="I491" s="218"/>
      <c r="J491" s="103"/>
      <c r="K491" s="184">
        <v>0</v>
      </c>
      <c r="L491" s="77"/>
      <c r="M491" s="283"/>
      <c r="N491" s="284"/>
      <c r="O491" s="76"/>
    </row>
    <row r="492" spans="1:15" ht="18.75" hidden="1" customHeight="1" thickTop="1" thickBot="1">
      <c r="A492" s="162"/>
      <c r="B492" s="181"/>
      <c r="C492" s="111"/>
      <c r="D492" s="83"/>
      <c r="E492" s="111"/>
      <c r="F492" s="111"/>
      <c r="G492" s="111"/>
      <c r="H492" s="111"/>
      <c r="I492" s="218"/>
      <c r="J492" s="103"/>
      <c r="K492" s="184">
        <v>0</v>
      </c>
      <c r="L492" s="77"/>
      <c r="M492" s="283"/>
      <c r="N492" s="284"/>
      <c r="O492" s="76"/>
    </row>
    <row r="493" spans="1:15" ht="18.75" hidden="1" customHeight="1" thickTop="1" thickBot="1">
      <c r="A493" s="162"/>
      <c r="B493" s="181"/>
      <c r="C493" s="111"/>
      <c r="D493" s="83"/>
      <c r="E493" s="111"/>
      <c r="F493" s="111"/>
      <c r="G493" s="111"/>
      <c r="H493" s="111"/>
      <c r="I493" s="218"/>
      <c r="J493" s="103"/>
      <c r="K493" s="184">
        <v>0</v>
      </c>
      <c r="L493" s="77"/>
      <c r="M493" s="283"/>
      <c r="N493" s="284"/>
      <c r="O493" s="76"/>
    </row>
    <row r="494" spans="1:15" ht="18.75" hidden="1" customHeight="1" thickTop="1" thickBot="1">
      <c r="A494" s="162"/>
      <c r="B494" s="181"/>
      <c r="C494" s="111"/>
      <c r="D494" s="83"/>
      <c r="E494" s="111"/>
      <c r="F494" s="111"/>
      <c r="G494" s="111"/>
      <c r="H494" s="111"/>
      <c r="I494" s="218"/>
      <c r="J494" s="103"/>
      <c r="K494" s="184">
        <v>0</v>
      </c>
      <c r="L494" s="77"/>
      <c r="M494" s="283"/>
      <c r="N494" s="284"/>
      <c r="O494" s="76"/>
    </row>
    <row r="495" spans="1:15" ht="18.75" hidden="1" customHeight="1" thickTop="1" thickBot="1">
      <c r="A495" s="162"/>
      <c r="B495" s="181"/>
      <c r="C495" s="111"/>
      <c r="D495" s="83"/>
      <c r="E495" s="111"/>
      <c r="F495" s="111"/>
      <c r="G495" s="111"/>
      <c r="H495" s="111"/>
      <c r="I495" s="218"/>
      <c r="J495" s="103"/>
      <c r="K495" s="184">
        <v>0</v>
      </c>
      <c r="L495" s="77"/>
      <c r="M495" s="283"/>
      <c r="N495" s="284"/>
      <c r="O495" s="76"/>
    </row>
    <row r="496" spans="1:15" ht="18.75" hidden="1" customHeight="1" thickTop="1" thickBot="1">
      <c r="A496" s="162"/>
      <c r="B496" s="181"/>
      <c r="C496" s="111"/>
      <c r="D496" s="83"/>
      <c r="E496" s="111"/>
      <c r="F496" s="111"/>
      <c r="G496" s="111"/>
      <c r="H496" s="111"/>
      <c r="I496" s="218"/>
      <c r="J496" s="103"/>
      <c r="K496" s="184">
        <v>0</v>
      </c>
      <c r="L496" s="77"/>
      <c r="M496" s="283"/>
      <c r="N496" s="284"/>
      <c r="O496" s="76"/>
    </row>
    <row r="497" spans="1:15" ht="18.75" hidden="1" customHeight="1" thickTop="1" thickBot="1">
      <c r="A497" s="162"/>
      <c r="B497" s="181"/>
      <c r="C497" s="111"/>
      <c r="D497" s="83"/>
      <c r="E497" s="111"/>
      <c r="F497" s="111"/>
      <c r="G497" s="111"/>
      <c r="H497" s="111"/>
      <c r="I497" s="218"/>
      <c r="J497" s="103"/>
      <c r="K497" s="184">
        <v>0</v>
      </c>
      <c r="L497" s="77"/>
      <c r="M497" s="283"/>
      <c r="N497" s="284"/>
      <c r="O497" s="76"/>
    </row>
    <row r="498" spans="1:15" ht="18.75" customHeight="1" thickTop="1" thickBot="1">
      <c r="A498" s="162"/>
      <c r="B498" s="407"/>
      <c r="C498" s="136" t="s">
        <v>329</v>
      </c>
      <c r="D498" s="132">
        <v>7219716</v>
      </c>
      <c r="E498" s="419" t="s">
        <v>1827</v>
      </c>
      <c r="F498" s="419"/>
      <c r="G498" s="419"/>
      <c r="H498" s="419"/>
      <c r="I498" s="133" t="s">
        <v>41</v>
      </c>
      <c r="J498" s="122" t="s">
        <v>212</v>
      </c>
      <c r="K498" s="40">
        <v>4.0549999999999997</v>
      </c>
      <c r="L498" s="41">
        <f t="shared" ref="L498:L509" si="32">K498*(1-$H$3/100)</f>
        <v>4.0549999999999997</v>
      </c>
      <c r="M498" s="42">
        <f t="shared" ref="M498:M509" si="33">K498*$H$2</f>
        <v>170.75604999999999</v>
      </c>
      <c r="N498" s="135">
        <f t="shared" ref="N498:N509" si="34">M498*(1-$H$3/100)</f>
        <v>170.75604999999999</v>
      </c>
      <c r="O498" s="76"/>
    </row>
    <row r="499" spans="1:15" ht="18.75" customHeight="1" thickTop="1" thickBot="1">
      <c r="A499" s="162"/>
      <c r="B499" s="405"/>
      <c r="C499" s="38" t="s">
        <v>330</v>
      </c>
      <c r="D499" s="37">
        <v>7219726</v>
      </c>
      <c r="E499" s="408" t="s">
        <v>1827</v>
      </c>
      <c r="F499" s="408"/>
      <c r="G499" s="408"/>
      <c r="H499" s="408"/>
      <c r="I499" s="65" t="s">
        <v>41</v>
      </c>
      <c r="J499" s="123" t="s">
        <v>213</v>
      </c>
      <c r="K499" s="101">
        <v>0</v>
      </c>
      <c r="L499" s="70">
        <f t="shared" si="32"/>
        <v>0</v>
      </c>
      <c r="M499" s="285">
        <f t="shared" si="33"/>
        <v>0</v>
      </c>
      <c r="N499" s="289">
        <f t="shared" si="34"/>
        <v>0</v>
      </c>
      <c r="O499" s="76"/>
    </row>
    <row r="500" spans="1:15" ht="18.75" customHeight="1" thickTop="1" thickBot="1">
      <c r="A500" s="162"/>
      <c r="B500" s="405"/>
      <c r="C500" s="38" t="s">
        <v>331</v>
      </c>
      <c r="D500" s="37">
        <v>7219746</v>
      </c>
      <c r="E500" s="408" t="s">
        <v>1827</v>
      </c>
      <c r="F500" s="408"/>
      <c r="G500" s="408"/>
      <c r="H500" s="408"/>
      <c r="I500" s="65" t="s">
        <v>41</v>
      </c>
      <c r="J500" s="124" t="s">
        <v>214</v>
      </c>
      <c r="K500" s="101">
        <v>0</v>
      </c>
      <c r="L500" s="70">
        <f t="shared" si="32"/>
        <v>0</v>
      </c>
      <c r="M500" s="285">
        <f t="shared" si="33"/>
        <v>0</v>
      </c>
      <c r="N500" s="289">
        <f t="shared" si="34"/>
        <v>0</v>
      </c>
      <c r="O500" s="76"/>
    </row>
    <row r="501" spans="1:15" ht="18.75" customHeight="1" thickTop="1" thickBot="1">
      <c r="A501" s="162"/>
      <c r="B501" s="405"/>
      <c r="C501" s="112" t="s">
        <v>332</v>
      </c>
      <c r="D501" s="95">
        <v>7219786</v>
      </c>
      <c r="E501" s="414" t="s">
        <v>1827</v>
      </c>
      <c r="F501" s="414"/>
      <c r="G501" s="414"/>
      <c r="H501" s="414"/>
      <c r="I501" s="96" t="s">
        <v>41</v>
      </c>
      <c r="J501" s="125" t="s">
        <v>215</v>
      </c>
      <c r="K501" s="98">
        <v>0</v>
      </c>
      <c r="L501" s="99">
        <f t="shared" si="32"/>
        <v>0</v>
      </c>
      <c r="M501" s="290">
        <f t="shared" si="33"/>
        <v>0</v>
      </c>
      <c r="N501" s="287">
        <f t="shared" si="34"/>
        <v>0</v>
      </c>
      <c r="O501" s="76"/>
    </row>
    <row r="502" spans="1:15" ht="18.75" customHeight="1" thickTop="1" thickBot="1">
      <c r="A502" s="162"/>
      <c r="B502" s="405"/>
      <c r="C502" s="38" t="s">
        <v>333</v>
      </c>
      <c r="D502" s="37">
        <v>7219816</v>
      </c>
      <c r="E502" s="408" t="s">
        <v>1828</v>
      </c>
      <c r="F502" s="408"/>
      <c r="G502" s="408"/>
      <c r="H502" s="408"/>
      <c r="I502" s="65" t="s">
        <v>41</v>
      </c>
      <c r="J502" s="122" t="s">
        <v>212</v>
      </c>
      <c r="K502" s="61">
        <v>4.4770000000000003</v>
      </c>
      <c r="L502" s="62">
        <f t="shared" si="32"/>
        <v>4.4770000000000003</v>
      </c>
      <c r="M502" s="63">
        <f t="shared" si="33"/>
        <v>188.52647000000002</v>
      </c>
      <c r="N502" s="67">
        <f t="shared" si="34"/>
        <v>188.52647000000002</v>
      </c>
      <c r="O502" s="76"/>
    </row>
    <row r="503" spans="1:15" ht="18.75" customHeight="1" thickTop="1" thickBot="1">
      <c r="A503" s="162"/>
      <c r="B503" s="405"/>
      <c r="C503" s="38" t="s">
        <v>334</v>
      </c>
      <c r="D503" s="37">
        <v>7219826</v>
      </c>
      <c r="E503" s="408" t="s">
        <v>1828</v>
      </c>
      <c r="F503" s="408"/>
      <c r="G503" s="408"/>
      <c r="H503" s="408"/>
      <c r="I503" s="65" t="s">
        <v>41</v>
      </c>
      <c r="J503" s="123" t="s">
        <v>213</v>
      </c>
      <c r="K503" s="101">
        <v>0</v>
      </c>
      <c r="L503" s="70">
        <f t="shared" si="32"/>
        <v>0</v>
      </c>
      <c r="M503" s="285">
        <f t="shared" si="33"/>
        <v>0</v>
      </c>
      <c r="N503" s="289">
        <f t="shared" si="34"/>
        <v>0</v>
      </c>
      <c r="O503" s="76"/>
    </row>
    <row r="504" spans="1:15" ht="18.75" customHeight="1" thickTop="1" thickBot="1">
      <c r="A504" s="162"/>
      <c r="B504" s="405"/>
      <c r="C504" s="38" t="s">
        <v>335</v>
      </c>
      <c r="D504" s="37">
        <v>7219846</v>
      </c>
      <c r="E504" s="408" t="s">
        <v>1828</v>
      </c>
      <c r="F504" s="408"/>
      <c r="G504" s="408"/>
      <c r="H504" s="408"/>
      <c r="I504" s="65" t="s">
        <v>41</v>
      </c>
      <c r="J504" s="124" t="s">
        <v>214</v>
      </c>
      <c r="K504" s="101">
        <v>0</v>
      </c>
      <c r="L504" s="70">
        <f t="shared" si="32"/>
        <v>0</v>
      </c>
      <c r="M504" s="285">
        <f t="shared" si="33"/>
        <v>0</v>
      </c>
      <c r="N504" s="289">
        <f t="shared" si="34"/>
        <v>0</v>
      </c>
      <c r="O504" s="76"/>
    </row>
    <row r="505" spans="1:15" ht="18.75" customHeight="1" thickTop="1" thickBot="1">
      <c r="A505" s="162"/>
      <c r="B505" s="405"/>
      <c r="C505" s="112" t="s">
        <v>336</v>
      </c>
      <c r="D505" s="95">
        <v>7219886</v>
      </c>
      <c r="E505" s="414" t="s">
        <v>1828</v>
      </c>
      <c r="F505" s="414"/>
      <c r="G505" s="414"/>
      <c r="H505" s="414"/>
      <c r="I505" s="96" t="s">
        <v>41</v>
      </c>
      <c r="J505" s="125" t="s">
        <v>215</v>
      </c>
      <c r="K505" s="98">
        <v>0</v>
      </c>
      <c r="L505" s="99">
        <f t="shared" si="32"/>
        <v>0</v>
      </c>
      <c r="M505" s="290">
        <f t="shared" si="33"/>
        <v>0</v>
      </c>
      <c r="N505" s="287">
        <f t="shared" si="34"/>
        <v>0</v>
      </c>
      <c r="O505" s="76"/>
    </row>
    <row r="506" spans="1:15" ht="18.75" customHeight="1" thickTop="1" thickBot="1">
      <c r="A506" s="162"/>
      <c r="B506" s="405"/>
      <c r="C506" s="38" t="s">
        <v>337</v>
      </c>
      <c r="D506" s="37">
        <v>7219916</v>
      </c>
      <c r="E506" s="408" t="s">
        <v>1829</v>
      </c>
      <c r="F506" s="408"/>
      <c r="G506" s="408"/>
      <c r="H506" s="408"/>
      <c r="I506" s="65" t="s">
        <v>41</v>
      </c>
      <c r="J506" s="122" t="s">
        <v>212</v>
      </c>
      <c r="K506" s="101">
        <v>4.8265599999999997</v>
      </c>
      <c r="L506" s="70">
        <f t="shared" si="32"/>
        <v>4.8265599999999997</v>
      </c>
      <c r="M506" s="66">
        <f t="shared" si="33"/>
        <v>203.2464416</v>
      </c>
      <c r="N506" s="43">
        <f t="shared" si="34"/>
        <v>203.2464416</v>
      </c>
      <c r="O506" s="76"/>
    </row>
    <row r="507" spans="1:15" ht="18.75" customHeight="1" thickTop="1" thickBot="1">
      <c r="A507" s="162"/>
      <c r="B507" s="405"/>
      <c r="C507" s="38" t="s">
        <v>338</v>
      </c>
      <c r="D507" s="37">
        <v>7219926</v>
      </c>
      <c r="E507" s="408" t="s">
        <v>1829</v>
      </c>
      <c r="F507" s="408"/>
      <c r="G507" s="408"/>
      <c r="H507" s="408"/>
      <c r="I507" s="65" t="s">
        <v>41</v>
      </c>
      <c r="J507" s="123" t="s">
        <v>213</v>
      </c>
      <c r="K507" s="101">
        <v>0</v>
      </c>
      <c r="L507" s="70">
        <f t="shared" si="32"/>
        <v>0</v>
      </c>
      <c r="M507" s="285">
        <f t="shared" si="33"/>
        <v>0</v>
      </c>
      <c r="N507" s="289">
        <f t="shared" si="34"/>
        <v>0</v>
      </c>
      <c r="O507" s="76"/>
    </row>
    <row r="508" spans="1:15" ht="18.75" customHeight="1" thickTop="1" thickBot="1">
      <c r="A508" s="162"/>
      <c r="B508" s="405"/>
      <c r="C508" s="38" t="s">
        <v>339</v>
      </c>
      <c r="D508" s="37">
        <v>7219946</v>
      </c>
      <c r="E508" s="408" t="s">
        <v>1829</v>
      </c>
      <c r="F508" s="408"/>
      <c r="G508" s="408"/>
      <c r="H508" s="408"/>
      <c r="I508" s="65" t="s">
        <v>41</v>
      </c>
      <c r="J508" s="124" t="s">
        <v>214</v>
      </c>
      <c r="K508" s="101">
        <v>0</v>
      </c>
      <c r="L508" s="70">
        <f t="shared" si="32"/>
        <v>0</v>
      </c>
      <c r="M508" s="285">
        <f t="shared" si="33"/>
        <v>0</v>
      </c>
      <c r="N508" s="289">
        <f t="shared" si="34"/>
        <v>0</v>
      </c>
      <c r="O508" s="76"/>
    </row>
    <row r="509" spans="1:15" ht="18.75" customHeight="1" thickTop="1" thickBot="1">
      <c r="A509" s="162"/>
      <c r="B509" s="406"/>
      <c r="C509" s="110" t="s">
        <v>340</v>
      </c>
      <c r="D509" s="106">
        <v>7219986</v>
      </c>
      <c r="E509" s="409" t="s">
        <v>1829</v>
      </c>
      <c r="F509" s="409"/>
      <c r="G509" s="409"/>
      <c r="H509" s="409"/>
      <c r="I509" s="107" t="s">
        <v>41</v>
      </c>
      <c r="J509" s="125" t="s">
        <v>215</v>
      </c>
      <c r="K509" s="109">
        <v>0</v>
      </c>
      <c r="L509" s="109">
        <f t="shared" si="32"/>
        <v>0</v>
      </c>
      <c r="M509" s="281">
        <f t="shared" si="33"/>
        <v>0</v>
      </c>
      <c r="N509" s="282">
        <f t="shared" si="34"/>
        <v>0</v>
      </c>
      <c r="O509" s="76"/>
    </row>
    <row r="510" spans="1:15" ht="18.75" hidden="1" customHeight="1" thickTop="1" thickBot="1">
      <c r="A510" s="162"/>
      <c r="B510" s="181"/>
      <c r="C510" s="111"/>
      <c r="D510" s="83"/>
      <c r="E510" s="111"/>
      <c r="F510" s="111"/>
      <c r="G510" s="111"/>
      <c r="H510" s="111"/>
      <c r="I510" s="104"/>
      <c r="J510" s="125"/>
      <c r="K510" s="77">
        <v>0</v>
      </c>
      <c r="L510" s="77"/>
      <c r="M510" s="105"/>
      <c r="N510" s="44"/>
      <c r="O510" s="76"/>
    </row>
    <row r="511" spans="1:15" ht="18.75" hidden="1" customHeight="1" thickTop="1" thickBot="1">
      <c r="A511" s="162"/>
      <c r="B511" s="181"/>
      <c r="C511" s="111"/>
      <c r="D511" s="83"/>
      <c r="E511" s="111"/>
      <c r="F511" s="111"/>
      <c r="G511" s="111"/>
      <c r="H511" s="111"/>
      <c r="I511" s="104"/>
      <c r="J511" s="125"/>
      <c r="K511" s="77">
        <v>0</v>
      </c>
      <c r="L511" s="77"/>
      <c r="M511" s="105"/>
      <c r="N511" s="44"/>
      <c r="O511" s="76"/>
    </row>
    <row r="512" spans="1:15" ht="18.75" hidden="1" customHeight="1" thickTop="1" thickBot="1">
      <c r="A512" s="162"/>
      <c r="B512" s="181"/>
      <c r="C512" s="111"/>
      <c r="D512" s="83"/>
      <c r="E512" s="111"/>
      <c r="F512" s="111"/>
      <c r="G512" s="111"/>
      <c r="H512" s="111"/>
      <c r="I512" s="104"/>
      <c r="J512" s="125"/>
      <c r="K512" s="77">
        <v>0</v>
      </c>
      <c r="L512" s="77"/>
      <c r="M512" s="105"/>
      <c r="N512" s="44"/>
      <c r="O512" s="76"/>
    </row>
    <row r="513" spans="1:15" ht="18.75" hidden="1" customHeight="1" thickTop="1" thickBot="1">
      <c r="A513" s="162"/>
      <c r="B513" s="181"/>
      <c r="C513" s="111"/>
      <c r="D513" s="83"/>
      <c r="E513" s="111"/>
      <c r="F513" s="111"/>
      <c r="G513" s="111"/>
      <c r="H513" s="111"/>
      <c r="I513" s="104"/>
      <c r="J513" s="125"/>
      <c r="K513" s="77">
        <v>0</v>
      </c>
      <c r="L513" s="77"/>
      <c r="M513" s="105"/>
      <c r="N513" s="44"/>
      <c r="O513" s="76"/>
    </row>
    <row r="514" spans="1:15" ht="18.75" hidden="1" customHeight="1" thickTop="1" thickBot="1">
      <c r="A514" s="162"/>
      <c r="B514" s="181"/>
      <c r="C514" s="111"/>
      <c r="D514" s="83"/>
      <c r="E514" s="111"/>
      <c r="F514" s="111"/>
      <c r="G514" s="111"/>
      <c r="H514" s="111"/>
      <c r="I514" s="104"/>
      <c r="J514" s="125"/>
      <c r="K514" s="77">
        <v>0</v>
      </c>
      <c r="L514" s="77"/>
      <c r="M514" s="105"/>
      <c r="N514" s="44"/>
      <c r="O514" s="76"/>
    </row>
    <row r="515" spans="1:15" ht="18.75" hidden="1" customHeight="1" thickTop="1" thickBot="1">
      <c r="A515" s="162"/>
      <c r="B515" s="181"/>
      <c r="C515" s="111"/>
      <c r="D515" s="83"/>
      <c r="E515" s="111"/>
      <c r="F515" s="111"/>
      <c r="G515" s="111"/>
      <c r="H515" s="111"/>
      <c r="I515" s="104"/>
      <c r="J515" s="125"/>
      <c r="K515" s="77">
        <v>0</v>
      </c>
      <c r="L515" s="77"/>
      <c r="M515" s="105"/>
      <c r="N515" s="44"/>
      <c r="O515" s="76"/>
    </row>
    <row r="516" spans="1:15" ht="18.75" hidden="1" customHeight="1" thickTop="1" thickBot="1">
      <c r="A516" s="162"/>
      <c r="B516" s="181"/>
      <c r="C516" s="111"/>
      <c r="D516" s="83"/>
      <c r="E516" s="111"/>
      <c r="F516" s="111"/>
      <c r="G516" s="111"/>
      <c r="H516" s="111"/>
      <c r="I516" s="104"/>
      <c r="J516" s="125"/>
      <c r="K516" s="77">
        <v>0</v>
      </c>
      <c r="L516" s="77"/>
      <c r="M516" s="105"/>
      <c r="N516" s="44"/>
      <c r="O516" s="76"/>
    </row>
    <row r="517" spans="1:15" ht="18.75" hidden="1" customHeight="1" thickTop="1" thickBot="1">
      <c r="A517" s="162"/>
      <c r="B517" s="181"/>
      <c r="C517" s="111"/>
      <c r="D517" s="83"/>
      <c r="E517" s="111"/>
      <c r="F517" s="111"/>
      <c r="G517" s="111"/>
      <c r="H517" s="111"/>
      <c r="I517" s="104"/>
      <c r="J517" s="125"/>
      <c r="K517" s="77">
        <v>0</v>
      </c>
      <c r="L517" s="77"/>
      <c r="M517" s="105"/>
      <c r="N517" s="44"/>
      <c r="O517" s="76"/>
    </row>
    <row r="518" spans="1:15" ht="18.75" hidden="1" customHeight="1" thickTop="1" thickBot="1">
      <c r="A518" s="162"/>
      <c r="B518" s="181"/>
      <c r="C518" s="111"/>
      <c r="D518" s="83"/>
      <c r="E518" s="111"/>
      <c r="F518" s="111"/>
      <c r="G518" s="111"/>
      <c r="H518" s="111"/>
      <c r="I518" s="104"/>
      <c r="J518" s="125"/>
      <c r="K518" s="77">
        <v>0</v>
      </c>
      <c r="L518" s="77"/>
      <c r="M518" s="105"/>
      <c r="N518" s="44"/>
      <c r="O518" s="76"/>
    </row>
    <row r="519" spans="1:15" ht="18.75" hidden="1" customHeight="1" thickTop="1" thickBot="1">
      <c r="A519" s="162"/>
      <c r="B519" s="181"/>
      <c r="C519" s="111"/>
      <c r="D519" s="83"/>
      <c r="E519" s="111"/>
      <c r="F519" s="111"/>
      <c r="G519" s="111"/>
      <c r="H519" s="111"/>
      <c r="I519" s="104"/>
      <c r="J519" s="125"/>
      <c r="K519" s="77">
        <v>0</v>
      </c>
      <c r="L519" s="77"/>
      <c r="M519" s="105"/>
      <c r="N519" s="44"/>
      <c r="O519" s="76"/>
    </row>
    <row r="520" spans="1:15" ht="18.75" customHeight="1" thickTop="1" thickBot="1">
      <c r="A520" s="162"/>
      <c r="B520" s="407"/>
      <c r="C520" s="136" t="s">
        <v>345</v>
      </c>
      <c r="D520" s="132">
        <v>7220101</v>
      </c>
      <c r="E520" s="419" t="s">
        <v>1830</v>
      </c>
      <c r="F520" s="419"/>
      <c r="G520" s="419"/>
      <c r="H520" s="419"/>
      <c r="I520" s="133" t="s">
        <v>41</v>
      </c>
      <c r="J520" s="60" t="s">
        <v>385</v>
      </c>
      <c r="K520" s="40">
        <v>1.8357662997459778</v>
      </c>
      <c r="L520" s="41">
        <f t="shared" ref="L520:L529" si="35">K520*(1-$H$3/100)</f>
        <v>1.8357662997459778</v>
      </c>
      <c r="M520" s="42">
        <f t="shared" ref="M520:M529" si="36">K520*$H$2</f>
        <v>77.304118882303129</v>
      </c>
      <c r="N520" s="135">
        <f t="shared" ref="N520:N529" si="37">M520*(1-$H$3/100)</f>
        <v>77.304118882303129</v>
      </c>
      <c r="O520" s="76"/>
    </row>
    <row r="521" spans="1:15" ht="18.75" customHeight="1" thickTop="1" thickBot="1">
      <c r="A521" s="162"/>
      <c r="B521" s="405"/>
      <c r="C521" s="112" t="s">
        <v>346</v>
      </c>
      <c r="D521" s="95">
        <v>7220104</v>
      </c>
      <c r="E521" s="414" t="s">
        <v>1830</v>
      </c>
      <c r="F521" s="414"/>
      <c r="G521" s="414"/>
      <c r="H521" s="414"/>
      <c r="I521" s="96" t="s">
        <v>41</v>
      </c>
      <c r="J521" s="85" t="s">
        <v>386</v>
      </c>
      <c r="K521" s="98">
        <v>3.9438035563082128</v>
      </c>
      <c r="L521" s="99">
        <f t="shared" si="35"/>
        <v>3.9438035563082128</v>
      </c>
      <c r="M521" s="100">
        <f t="shared" si="36"/>
        <v>166.07356775613883</v>
      </c>
      <c r="N521" s="69">
        <f t="shared" si="37"/>
        <v>166.07356775613883</v>
      </c>
      <c r="O521" s="76"/>
    </row>
    <row r="522" spans="1:15" ht="18.75" customHeight="1" thickTop="1" thickBot="1">
      <c r="A522" s="162"/>
      <c r="B522" s="405"/>
      <c r="C522" s="38" t="s">
        <v>347</v>
      </c>
      <c r="D522" s="37">
        <v>7220201</v>
      </c>
      <c r="E522" s="408" t="s">
        <v>1831</v>
      </c>
      <c r="F522" s="408"/>
      <c r="G522" s="408"/>
      <c r="H522" s="408"/>
      <c r="I522" s="65" t="s">
        <v>41</v>
      </c>
      <c r="J522" s="60" t="s">
        <v>385</v>
      </c>
      <c r="K522" s="101">
        <v>2.0172802709568156</v>
      </c>
      <c r="L522" s="70">
        <f t="shared" si="35"/>
        <v>2.0172802709568156</v>
      </c>
      <c r="M522" s="66">
        <f t="shared" si="36"/>
        <v>84.947672209991509</v>
      </c>
      <c r="N522" s="43">
        <f t="shared" si="37"/>
        <v>84.947672209991509</v>
      </c>
      <c r="O522" s="76"/>
    </row>
    <row r="523" spans="1:15" ht="18.75" customHeight="1" thickTop="1" thickBot="1">
      <c r="A523" s="162"/>
      <c r="B523" s="405"/>
      <c r="C523" s="112" t="s">
        <v>348</v>
      </c>
      <c r="D523" s="95">
        <v>7220204</v>
      </c>
      <c r="E523" s="414" t="s">
        <v>1831</v>
      </c>
      <c r="F523" s="414"/>
      <c r="G523" s="414"/>
      <c r="H523" s="414"/>
      <c r="I523" s="96" t="s">
        <v>41</v>
      </c>
      <c r="J523" s="85" t="s">
        <v>386</v>
      </c>
      <c r="K523" s="98">
        <v>4.2903302286198128</v>
      </c>
      <c r="L523" s="99">
        <f t="shared" si="35"/>
        <v>4.2903302286198128</v>
      </c>
      <c r="M523" s="100">
        <f t="shared" si="36"/>
        <v>180.66580592718032</v>
      </c>
      <c r="N523" s="69">
        <f t="shared" si="37"/>
        <v>180.66580592718032</v>
      </c>
      <c r="O523" s="76"/>
    </row>
    <row r="524" spans="1:15" ht="18.75" customHeight="1" thickTop="1" thickBot="1">
      <c r="A524" s="162"/>
      <c r="B524" s="405"/>
      <c r="C524" s="38" t="s">
        <v>349</v>
      </c>
      <c r="D524" s="37">
        <v>7220301</v>
      </c>
      <c r="E524" s="408" t="s">
        <v>1832</v>
      </c>
      <c r="F524" s="408"/>
      <c r="G524" s="408"/>
      <c r="H524" s="408"/>
      <c r="I524" s="65" t="s">
        <v>41</v>
      </c>
      <c r="J524" s="60" t="s">
        <v>385</v>
      </c>
      <c r="K524" s="101">
        <v>2.4669398814563923</v>
      </c>
      <c r="L524" s="70">
        <f t="shared" si="35"/>
        <v>2.4669398814563923</v>
      </c>
      <c r="M524" s="66">
        <f t="shared" si="36"/>
        <v>103.88283840812868</v>
      </c>
      <c r="N524" s="43">
        <f t="shared" si="37"/>
        <v>103.88283840812868</v>
      </c>
      <c r="O524" s="76"/>
    </row>
    <row r="525" spans="1:15" ht="18.75" customHeight="1" thickTop="1" thickBot="1">
      <c r="A525" s="162"/>
      <c r="B525" s="405"/>
      <c r="C525" s="112" t="s">
        <v>350</v>
      </c>
      <c r="D525" s="95">
        <v>7220304</v>
      </c>
      <c r="E525" s="414" t="s">
        <v>1832</v>
      </c>
      <c r="F525" s="414"/>
      <c r="G525" s="414"/>
      <c r="H525" s="414"/>
      <c r="I525" s="96" t="s">
        <v>41</v>
      </c>
      <c r="J525" s="85" t="s">
        <v>386</v>
      </c>
      <c r="K525" s="98">
        <v>4.4553429297205751</v>
      </c>
      <c r="L525" s="99">
        <f t="shared" si="35"/>
        <v>4.4553429297205751</v>
      </c>
      <c r="M525" s="100">
        <f t="shared" si="36"/>
        <v>187.61449077053342</v>
      </c>
      <c r="N525" s="69">
        <f t="shared" si="37"/>
        <v>187.61449077053342</v>
      </c>
      <c r="O525" s="76"/>
    </row>
    <row r="526" spans="1:15" ht="18.75" customHeight="1" thickTop="1" thickBot="1">
      <c r="A526" s="422" t="s">
        <v>1</v>
      </c>
      <c r="B526" s="405"/>
      <c r="C526" s="38" t="s">
        <v>351</v>
      </c>
      <c r="D526" s="37">
        <v>7220401</v>
      </c>
      <c r="E526" s="408" t="s">
        <v>1833</v>
      </c>
      <c r="F526" s="408"/>
      <c r="G526" s="408"/>
      <c r="H526" s="408"/>
      <c r="I526" s="65" t="s">
        <v>41</v>
      </c>
      <c r="J526" s="60" t="s">
        <v>385</v>
      </c>
      <c r="K526" s="101">
        <v>2.6402032176121932</v>
      </c>
      <c r="L526" s="70">
        <f t="shared" si="35"/>
        <v>2.6402032176121932</v>
      </c>
      <c r="M526" s="66">
        <f t="shared" si="36"/>
        <v>111.17895749364945</v>
      </c>
      <c r="N526" s="43">
        <f t="shared" si="37"/>
        <v>111.17895749364945</v>
      </c>
      <c r="O526" s="76"/>
    </row>
    <row r="527" spans="1:15" ht="18.75" customHeight="1" thickTop="1" thickBot="1">
      <c r="A527" s="423"/>
      <c r="B527" s="405"/>
      <c r="C527" s="112" t="s">
        <v>352</v>
      </c>
      <c r="D527" s="95">
        <v>7220404</v>
      </c>
      <c r="E527" s="414" t="s">
        <v>1833</v>
      </c>
      <c r="F527" s="414"/>
      <c r="G527" s="414"/>
      <c r="H527" s="414"/>
      <c r="I527" s="96" t="s">
        <v>41</v>
      </c>
      <c r="J527" s="85" t="s">
        <v>386</v>
      </c>
      <c r="K527" s="98">
        <v>4.7853683319220996</v>
      </c>
      <c r="L527" s="99">
        <f t="shared" si="35"/>
        <v>4.7853683319220996</v>
      </c>
      <c r="M527" s="100">
        <f t="shared" si="36"/>
        <v>201.51186045723961</v>
      </c>
      <c r="N527" s="69">
        <f t="shared" si="37"/>
        <v>201.51186045723961</v>
      </c>
      <c r="O527" s="76"/>
    </row>
    <row r="528" spans="1:15" ht="18.75" customHeight="1" thickTop="1" thickBot="1">
      <c r="A528" s="423"/>
      <c r="B528" s="405"/>
      <c r="C528" s="38" t="s">
        <v>353</v>
      </c>
      <c r="D528" s="37">
        <v>7220501</v>
      </c>
      <c r="E528" s="408" t="s">
        <v>1834</v>
      </c>
      <c r="F528" s="408"/>
      <c r="G528" s="408"/>
      <c r="H528" s="408"/>
      <c r="I528" s="65" t="s">
        <v>41</v>
      </c>
      <c r="J528" s="60" t="s">
        <v>385</v>
      </c>
      <c r="K528" s="101">
        <v>3.0939881456392886</v>
      </c>
      <c r="L528" s="70">
        <f t="shared" si="35"/>
        <v>3.0939881456392886</v>
      </c>
      <c r="M528" s="66">
        <f t="shared" si="36"/>
        <v>130.28784081287043</v>
      </c>
      <c r="N528" s="43">
        <f t="shared" si="37"/>
        <v>130.28784081287043</v>
      </c>
      <c r="O528" s="76"/>
    </row>
    <row r="529" spans="1:15" ht="18.75" customHeight="1" thickTop="1" thickBot="1">
      <c r="A529" s="423"/>
      <c r="B529" s="406"/>
      <c r="C529" s="110" t="s">
        <v>354</v>
      </c>
      <c r="D529" s="106">
        <v>7220504</v>
      </c>
      <c r="E529" s="409" t="s">
        <v>1834</v>
      </c>
      <c r="F529" s="409"/>
      <c r="G529" s="409"/>
      <c r="H529" s="409"/>
      <c r="I529" s="113" t="s">
        <v>41</v>
      </c>
      <c r="J529" s="85" t="s">
        <v>386</v>
      </c>
      <c r="K529" s="114">
        <v>6.1467231160033862</v>
      </c>
      <c r="L529" s="109">
        <f t="shared" si="35"/>
        <v>6.1467231160033862</v>
      </c>
      <c r="M529" s="108">
        <f t="shared" si="36"/>
        <v>258.8385104149026</v>
      </c>
      <c r="N529" s="118">
        <f t="shared" si="37"/>
        <v>258.8385104149026</v>
      </c>
      <c r="O529" s="76"/>
    </row>
    <row r="530" spans="1:15" ht="18.75" hidden="1" customHeight="1" thickTop="1" thickBot="1">
      <c r="A530" s="423"/>
      <c r="B530" s="181"/>
      <c r="C530" s="111"/>
      <c r="D530" s="83"/>
      <c r="E530" s="111"/>
      <c r="F530" s="111"/>
      <c r="G530" s="111"/>
      <c r="H530" s="111"/>
      <c r="I530" s="218"/>
      <c r="J530" s="85"/>
      <c r="K530" s="184">
        <v>0</v>
      </c>
      <c r="L530" s="77"/>
      <c r="M530" s="105"/>
      <c r="N530" s="44"/>
      <c r="O530" s="76"/>
    </row>
    <row r="531" spans="1:15" ht="18.75" hidden="1" customHeight="1" thickTop="1" thickBot="1">
      <c r="A531" s="423"/>
      <c r="B531" s="181"/>
      <c r="C531" s="111"/>
      <c r="D531" s="83"/>
      <c r="E531" s="111"/>
      <c r="F531" s="111"/>
      <c r="G531" s="111"/>
      <c r="H531" s="111"/>
      <c r="I531" s="218"/>
      <c r="J531" s="85"/>
      <c r="K531" s="184">
        <v>0</v>
      </c>
      <c r="L531" s="77"/>
      <c r="M531" s="105"/>
      <c r="N531" s="44"/>
      <c r="O531" s="76"/>
    </row>
    <row r="532" spans="1:15" ht="18.75" hidden="1" customHeight="1" thickTop="1" thickBot="1">
      <c r="A532" s="423"/>
      <c r="B532" s="181"/>
      <c r="C532" s="111"/>
      <c r="D532" s="83"/>
      <c r="E532" s="111"/>
      <c r="F532" s="111"/>
      <c r="G532" s="111"/>
      <c r="H532" s="111"/>
      <c r="I532" s="218"/>
      <c r="J532" s="85"/>
      <c r="K532" s="184">
        <v>0</v>
      </c>
      <c r="L532" s="77"/>
      <c r="M532" s="105"/>
      <c r="N532" s="44"/>
      <c r="O532" s="76"/>
    </row>
    <row r="533" spans="1:15" ht="18.75" hidden="1" customHeight="1" thickTop="1" thickBot="1">
      <c r="A533" s="423"/>
      <c r="B533" s="181"/>
      <c r="C533" s="111"/>
      <c r="D533" s="83"/>
      <c r="E533" s="111"/>
      <c r="F533" s="111"/>
      <c r="G533" s="111"/>
      <c r="H533" s="111"/>
      <c r="I533" s="218"/>
      <c r="J533" s="85"/>
      <c r="K533" s="184">
        <v>0</v>
      </c>
      <c r="L533" s="77"/>
      <c r="M533" s="105"/>
      <c r="N533" s="44"/>
      <c r="O533" s="76"/>
    </row>
    <row r="534" spans="1:15" ht="18.75" hidden="1" customHeight="1" thickTop="1" thickBot="1">
      <c r="A534" s="423"/>
      <c r="B534" s="181"/>
      <c r="C534" s="111"/>
      <c r="D534" s="83"/>
      <c r="E534" s="111"/>
      <c r="F534" s="111"/>
      <c r="G534" s="111"/>
      <c r="H534" s="111"/>
      <c r="I534" s="218"/>
      <c r="J534" s="85"/>
      <c r="K534" s="184">
        <v>0</v>
      </c>
      <c r="L534" s="77"/>
      <c r="M534" s="105"/>
      <c r="N534" s="44"/>
      <c r="O534" s="76"/>
    </row>
    <row r="535" spans="1:15" ht="18.75" hidden="1" customHeight="1" thickTop="1" thickBot="1">
      <c r="A535" s="423"/>
      <c r="B535" s="181"/>
      <c r="C535" s="111"/>
      <c r="D535" s="83"/>
      <c r="E535" s="111"/>
      <c r="F535" s="111"/>
      <c r="G535" s="111"/>
      <c r="H535" s="111"/>
      <c r="I535" s="218"/>
      <c r="J535" s="85"/>
      <c r="K535" s="184">
        <v>0</v>
      </c>
      <c r="L535" s="77"/>
      <c r="M535" s="105"/>
      <c r="N535" s="44"/>
      <c r="O535" s="76"/>
    </row>
    <row r="536" spans="1:15" ht="18.75" hidden="1" customHeight="1" thickTop="1" thickBot="1">
      <c r="A536" s="423"/>
      <c r="B536" s="181"/>
      <c r="C536" s="111"/>
      <c r="D536" s="83"/>
      <c r="E536" s="111"/>
      <c r="F536" s="111"/>
      <c r="G536" s="111"/>
      <c r="H536" s="111"/>
      <c r="I536" s="218"/>
      <c r="J536" s="85"/>
      <c r="K536" s="184">
        <v>0</v>
      </c>
      <c r="L536" s="77"/>
      <c r="M536" s="105"/>
      <c r="N536" s="44"/>
      <c r="O536" s="76"/>
    </row>
    <row r="537" spans="1:15" ht="18.75" hidden="1" customHeight="1" thickTop="1" thickBot="1">
      <c r="A537" s="423"/>
      <c r="B537" s="181"/>
      <c r="C537" s="111"/>
      <c r="D537" s="83"/>
      <c r="E537" s="111"/>
      <c r="F537" s="111"/>
      <c r="G537" s="111"/>
      <c r="H537" s="111"/>
      <c r="I537" s="218"/>
      <c r="J537" s="85"/>
      <c r="K537" s="184">
        <v>0</v>
      </c>
      <c r="L537" s="77"/>
      <c r="M537" s="105"/>
      <c r="N537" s="44"/>
      <c r="O537" s="76"/>
    </row>
    <row r="538" spans="1:15" ht="18.75" hidden="1" customHeight="1" thickTop="1" thickBot="1">
      <c r="A538" s="423"/>
      <c r="B538" s="181"/>
      <c r="C538" s="111"/>
      <c r="D538" s="83"/>
      <c r="E538" s="111"/>
      <c r="F538" s="111"/>
      <c r="G538" s="111"/>
      <c r="H538" s="111"/>
      <c r="I538" s="218"/>
      <c r="J538" s="85"/>
      <c r="K538" s="184">
        <v>0</v>
      </c>
      <c r="L538" s="77"/>
      <c r="M538" s="105"/>
      <c r="N538" s="44"/>
      <c r="O538" s="76"/>
    </row>
    <row r="539" spans="1:15" ht="18.75" hidden="1" customHeight="1" thickTop="1" thickBot="1">
      <c r="A539" s="423"/>
      <c r="B539" s="181"/>
      <c r="C539" s="111"/>
      <c r="D539" s="83"/>
      <c r="E539" s="111"/>
      <c r="F539" s="111"/>
      <c r="G539" s="111"/>
      <c r="H539" s="111"/>
      <c r="I539" s="218"/>
      <c r="J539" s="85"/>
      <c r="K539" s="184">
        <v>0</v>
      </c>
      <c r="L539" s="77"/>
      <c r="M539" s="105"/>
      <c r="N539" s="44"/>
      <c r="O539" s="76"/>
    </row>
    <row r="540" spans="1:15" ht="18.75" customHeight="1" thickTop="1" thickBot="1">
      <c r="A540" s="423"/>
      <c r="B540" s="407"/>
      <c r="C540" s="38" t="s">
        <v>362</v>
      </c>
      <c r="D540" s="37">
        <v>7221101</v>
      </c>
      <c r="E540" s="408" t="s">
        <v>1899</v>
      </c>
      <c r="F540" s="408"/>
      <c r="G540" s="408"/>
      <c r="H540" s="408"/>
      <c r="I540" s="65" t="s">
        <v>41</v>
      </c>
      <c r="J540" s="60" t="s">
        <v>385</v>
      </c>
      <c r="K540" s="40">
        <v>1.8068890770533443</v>
      </c>
      <c r="L540" s="70">
        <f t="shared" ref="L540:L555" si="38">K540*(1-$H$3/100)</f>
        <v>1.8068890770533443</v>
      </c>
      <c r="M540" s="66">
        <f t="shared" ref="M540:M555" si="39">K540*$H$2</f>
        <v>76.088099034716336</v>
      </c>
      <c r="N540" s="43">
        <f t="shared" ref="N540:N549" si="40">M540*(1-$H$3/100)</f>
        <v>76.088099034716336</v>
      </c>
      <c r="O540" s="76"/>
    </row>
    <row r="541" spans="1:15" ht="18.75" customHeight="1" thickTop="1" thickBot="1">
      <c r="A541" s="423"/>
      <c r="B541" s="405"/>
      <c r="C541" s="112" t="s">
        <v>363</v>
      </c>
      <c r="D541" s="95">
        <v>7221104</v>
      </c>
      <c r="E541" s="414" t="s">
        <v>1899</v>
      </c>
      <c r="F541" s="414"/>
      <c r="G541" s="414"/>
      <c r="H541" s="414"/>
      <c r="I541" s="96" t="s">
        <v>41</v>
      </c>
      <c r="J541" s="85" t="s">
        <v>386</v>
      </c>
      <c r="K541" s="98">
        <v>3.91492633361558</v>
      </c>
      <c r="L541" s="99">
        <f t="shared" si="38"/>
        <v>3.91492633361558</v>
      </c>
      <c r="M541" s="100">
        <f t="shared" si="39"/>
        <v>164.85754790855208</v>
      </c>
      <c r="N541" s="69">
        <f t="shared" si="40"/>
        <v>164.85754790855208</v>
      </c>
      <c r="O541" s="76"/>
    </row>
    <row r="542" spans="1:15" ht="18.75" customHeight="1" thickTop="1" thickBot="1">
      <c r="A542" s="423"/>
      <c r="B542" s="405"/>
      <c r="C542" s="38" t="s">
        <v>371</v>
      </c>
      <c r="D542" s="37">
        <v>7221201</v>
      </c>
      <c r="E542" s="408" t="s">
        <v>1901</v>
      </c>
      <c r="F542" s="408"/>
      <c r="G542" s="408"/>
      <c r="H542" s="408"/>
      <c r="I542" s="65" t="s">
        <v>41</v>
      </c>
      <c r="J542" s="60" t="s">
        <v>385</v>
      </c>
      <c r="K542" s="101">
        <v>1.9471498729889922</v>
      </c>
      <c r="L542" s="70">
        <f t="shared" si="38"/>
        <v>1.9471498729889922</v>
      </c>
      <c r="M542" s="66">
        <f t="shared" si="39"/>
        <v>81.994481151566461</v>
      </c>
      <c r="N542" s="43">
        <f t="shared" si="40"/>
        <v>81.994481151566461</v>
      </c>
      <c r="O542" s="76"/>
    </row>
    <row r="543" spans="1:15" ht="18.75" customHeight="1" thickTop="1" thickBot="1">
      <c r="A543" s="423"/>
      <c r="B543" s="405"/>
      <c r="C543" s="112" t="s">
        <v>370</v>
      </c>
      <c r="D543" s="95">
        <v>7221204</v>
      </c>
      <c r="E543" s="414" t="s">
        <v>1901</v>
      </c>
      <c r="F543" s="414"/>
      <c r="G543" s="414"/>
      <c r="H543" s="414"/>
      <c r="I543" s="96" t="s">
        <v>41</v>
      </c>
      <c r="J543" s="85" t="s">
        <v>386</v>
      </c>
      <c r="K543" s="98">
        <v>4.3315834038950038</v>
      </c>
      <c r="L543" s="99">
        <f t="shared" si="38"/>
        <v>4.3315834038950038</v>
      </c>
      <c r="M543" s="100">
        <f t="shared" si="39"/>
        <v>182.4029771380186</v>
      </c>
      <c r="N543" s="69">
        <f t="shared" si="40"/>
        <v>182.4029771380186</v>
      </c>
      <c r="O543" s="76"/>
    </row>
    <row r="544" spans="1:15" ht="18.75" customHeight="1" thickTop="1" thickBot="1">
      <c r="A544" s="423"/>
      <c r="B544" s="405"/>
      <c r="C544" s="38" t="s">
        <v>369</v>
      </c>
      <c r="D544" s="37">
        <v>7221301</v>
      </c>
      <c r="E544" s="408" t="s">
        <v>1902</v>
      </c>
      <c r="F544" s="408"/>
      <c r="G544" s="408"/>
      <c r="H544" s="408"/>
      <c r="I544" s="65" t="s">
        <v>41</v>
      </c>
      <c r="J544" s="60" t="s">
        <v>385</v>
      </c>
      <c r="K544" s="101">
        <v>2.3184284504657069</v>
      </c>
      <c r="L544" s="70">
        <f t="shared" si="38"/>
        <v>2.3184284504657069</v>
      </c>
      <c r="M544" s="66">
        <f t="shared" si="39"/>
        <v>97.629022049110915</v>
      </c>
      <c r="N544" s="43">
        <f t="shared" si="40"/>
        <v>97.629022049110915</v>
      </c>
      <c r="O544" s="76"/>
    </row>
    <row r="545" spans="1:15" ht="18.75" customHeight="1" thickTop="1" thickBot="1">
      <c r="A545" s="423"/>
      <c r="B545" s="405"/>
      <c r="C545" s="112" t="s">
        <v>368</v>
      </c>
      <c r="D545" s="95">
        <v>7221304</v>
      </c>
      <c r="E545" s="414" t="s">
        <v>1902</v>
      </c>
      <c r="F545" s="414"/>
      <c r="G545" s="414"/>
      <c r="H545" s="414"/>
      <c r="I545" s="96" t="s">
        <v>41</v>
      </c>
      <c r="J545" s="85" t="s">
        <v>386</v>
      </c>
      <c r="K545" s="98">
        <v>4.5378492802709562</v>
      </c>
      <c r="L545" s="99">
        <f t="shared" si="38"/>
        <v>4.5378492802709562</v>
      </c>
      <c r="M545" s="100">
        <f t="shared" si="39"/>
        <v>191.08883319220996</v>
      </c>
      <c r="N545" s="69">
        <f t="shared" si="40"/>
        <v>191.08883319220996</v>
      </c>
      <c r="O545" s="76"/>
    </row>
    <row r="546" spans="1:15" ht="18.75" customHeight="1" thickTop="1" thickBot="1">
      <c r="A546" s="162"/>
      <c r="B546" s="405"/>
      <c r="C546" s="38" t="s">
        <v>366</v>
      </c>
      <c r="D546" s="37">
        <v>7221401</v>
      </c>
      <c r="E546" s="408" t="s">
        <v>1903</v>
      </c>
      <c r="F546" s="408"/>
      <c r="G546" s="408"/>
      <c r="H546" s="408"/>
      <c r="I546" s="65" t="s">
        <v>41</v>
      </c>
      <c r="J546" s="60" t="s">
        <v>385</v>
      </c>
      <c r="K546" s="101">
        <v>2.6360779000846741</v>
      </c>
      <c r="L546" s="70">
        <f t="shared" si="38"/>
        <v>2.6360779000846741</v>
      </c>
      <c r="M546" s="66">
        <f t="shared" si="39"/>
        <v>111.00524037256562</v>
      </c>
      <c r="N546" s="43">
        <f t="shared" si="40"/>
        <v>111.00524037256562</v>
      </c>
      <c r="O546" s="76"/>
    </row>
    <row r="547" spans="1:15" ht="18.75" customHeight="1" thickTop="1" thickBot="1">
      <c r="A547" s="162"/>
      <c r="B547" s="405"/>
      <c r="C547" s="112" t="s">
        <v>367</v>
      </c>
      <c r="D547" s="95">
        <v>7221404</v>
      </c>
      <c r="E547" s="414" t="s">
        <v>1903</v>
      </c>
      <c r="F547" s="414"/>
      <c r="G547" s="414"/>
      <c r="H547" s="414"/>
      <c r="I547" s="96" t="s">
        <v>41</v>
      </c>
      <c r="J547" s="85" t="s">
        <v>386</v>
      </c>
      <c r="K547" s="98">
        <v>4.7771176968670614</v>
      </c>
      <c r="L547" s="99">
        <f t="shared" si="38"/>
        <v>4.7771176968670614</v>
      </c>
      <c r="M547" s="100">
        <f t="shared" si="39"/>
        <v>201.16442621507196</v>
      </c>
      <c r="N547" s="69">
        <f t="shared" si="40"/>
        <v>201.16442621507196</v>
      </c>
      <c r="O547" s="76"/>
    </row>
    <row r="548" spans="1:15" ht="18.75" customHeight="1" thickTop="1" thickBot="1">
      <c r="A548" s="162"/>
      <c r="B548" s="405"/>
      <c r="C548" s="38" t="s">
        <v>364</v>
      </c>
      <c r="D548" s="37">
        <v>7221501</v>
      </c>
      <c r="E548" s="408" t="s">
        <v>1900</v>
      </c>
      <c r="F548" s="408"/>
      <c r="G548" s="408"/>
      <c r="H548" s="408"/>
      <c r="I548" s="65" t="s">
        <v>41</v>
      </c>
      <c r="J548" s="60" t="s">
        <v>385</v>
      </c>
      <c r="K548" s="101">
        <v>3.0857375105842504</v>
      </c>
      <c r="L548" s="70">
        <f t="shared" si="38"/>
        <v>3.0857375105842504</v>
      </c>
      <c r="M548" s="66">
        <f t="shared" si="39"/>
        <v>129.94040657070278</v>
      </c>
      <c r="N548" s="43">
        <f t="shared" si="40"/>
        <v>129.94040657070278</v>
      </c>
      <c r="O548" s="76"/>
    </row>
    <row r="549" spans="1:15" ht="18.75" customHeight="1" thickTop="1" thickBot="1">
      <c r="A549" s="162"/>
      <c r="B549" s="405"/>
      <c r="C549" s="112" t="s">
        <v>365</v>
      </c>
      <c r="D549" s="95">
        <v>7221504</v>
      </c>
      <c r="E549" s="414" t="s">
        <v>1900</v>
      </c>
      <c r="F549" s="414"/>
      <c r="G549" s="414"/>
      <c r="H549" s="414"/>
      <c r="I549" s="96" t="s">
        <v>41</v>
      </c>
      <c r="J549" s="85" t="s">
        <v>386</v>
      </c>
      <c r="K549" s="98">
        <v>6.1137205757832325</v>
      </c>
      <c r="L549" s="99">
        <f t="shared" si="38"/>
        <v>6.1137205757832325</v>
      </c>
      <c r="M549" s="100">
        <f t="shared" si="39"/>
        <v>257.44877344623194</v>
      </c>
      <c r="N549" s="69">
        <f t="shared" si="40"/>
        <v>257.44877344623194</v>
      </c>
      <c r="O549" s="76"/>
    </row>
    <row r="550" spans="1:15" ht="18.75" customHeight="1" thickTop="1" thickBot="1">
      <c r="A550" s="162"/>
      <c r="B550" s="405"/>
      <c r="C550" s="38" t="s">
        <v>372</v>
      </c>
      <c r="D550" s="37">
        <v>7222101</v>
      </c>
      <c r="E550" s="408" t="s">
        <v>1904</v>
      </c>
      <c r="F550" s="408"/>
      <c r="G550" s="408"/>
      <c r="H550" s="408"/>
      <c r="I550" s="65" t="s">
        <v>41</v>
      </c>
      <c r="J550" s="60" t="s">
        <v>385</v>
      </c>
      <c r="K550" s="101">
        <v>2.3596816257408975</v>
      </c>
      <c r="L550" s="70">
        <f t="shared" si="38"/>
        <v>2.3596816257408975</v>
      </c>
      <c r="M550" s="66">
        <f t="shared" si="39"/>
        <v>99.366193259949185</v>
      </c>
      <c r="N550" s="43">
        <f t="shared" ref="N550:N555" si="41">M550*(1-$H$3/100)</f>
        <v>99.366193259949185</v>
      </c>
      <c r="O550" s="76"/>
    </row>
    <row r="551" spans="1:15" ht="18.75" customHeight="1" thickTop="1" thickBot="1">
      <c r="A551" s="162"/>
      <c r="B551" s="405"/>
      <c r="C551" s="112" t="s">
        <v>373</v>
      </c>
      <c r="D551" s="95">
        <v>7222104</v>
      </c>
      <c r="E551" s="414" t="s">
        <v>1904</v>
      </c>
      <c r="F551" s="414"/>
      <c r="G551" s="414"/>
      <c r="H551" s="414"/>
      <c r="I551" s="96" t="s">
        <v>41</v>
      </c>
      <c r="J551" s="85" t="s">
        <v>386</v>
      </c>
      <c r="K551" s="98">
        <v>4.6203556308213383</v>
      </c>
      <c r="L551" s="99">
        <f t="shared" si="38"/>
        <v>4.6203556308213383</v>
      </c>
      <c r="M551" s="100">
        <f t="shared" si="39"/>
        <v>194.56317561388656</v>
      </c>
      <c r="N551" s="69">
        <f t="shared" si="41"/>
        <v>194.56317561388656</v>
      </c>
      <c r="O551" s="76"/>
    </row>
    <row r="552" spans="1:15" ht="18.75" customHeight="1" thickTop="1" thickBot="1">
      <c r="A552" s="162"/>
      <c r="B552" s="405"/>
      <c r="C552" s="38" t="s">
        <v>374</v>
      </c>
      <c r="D552" s="37">
        <v>7222201</v>
      </c>
      <c r="E552" s="408" t="s">
        <v>1905</v>
      </c>
      <c r="F552" s="408"/>
      <c r="G552" s="408"/>
      <c r="H552" s="408"/>
      <c r="I552" s="65" t="s">
        <v>41</v>
      </c>
      <c r="J552" s="60" t="s">
        <v>385</v>
      </c>
      <c r="K552" s="101">
        <v>2.6814563928873834</v>
      </c>
      <c r="L552" s="70">
        <f t="shared" si="38"/>
        <v>2.6814563928873834</v>
      </c>
      <c r="M552" s="66">
        <f t="shared" si="39"/>
        <v>112.91612870448772</v>
      </c>
      <c r="N552" s="43">
        <f t="shared" si="41"/>
        <v>112.91612870448772</v>
      </c>
      <c r="O552" s="76"/>
    </row>
    <row r="553" spans="1:15" ht="18.75" customHeight="1" thickTop="1" thickBot="1">
      <c r="A553" s="162"/>
      <c r="B553" s="405"/>
      <c r="C553" s="112" t="s">
        <v>375</v>
      </c>
      <c r="D553" s="95">
        <v>7222204</v>
      </c>
      <c r="E553" s="414" t="s">
        <v>1905</v>
      </c>
      <c r="F553" s="414"/>
      <c r="G553" s="414"/>
      <c r="H553" s="414"/>
      <c r="I553" s="96" t="s">
        <v>41</v>
      </c>
      <c r="J553" s="85" t="s">
        <v>386</v>
      </c>
      <c r="K553" s="98">
        <v>4.8761253175275199</v>
      </c>
      <c r="L553" s="99">
        <f t="shared" si="38"/>
        <v>4.8761253175275199</v>
      </c>
      <c r="M553" s="100">
        <f t="shared" si="39"/>
        <v>205.33363712108385</v>
      </c>
      <c r="N553" s="69">
        <f t="shared" si="41"/>
        <v>205.33363712108385</v>
      </c>
      <c r="O553" s="76"/>
    </row>
    <row r="554" spans="1:15" ht="18.75" customHeight="1" thickTop="1" thickBot="1">
      <c r="A554" s="162"/>
      <c r="B554" s="405"/>
      <c r="C554" s="38" t="s">
        <v>376</v>
      </c>
      <c r="D554" s="37">
        <v>7222301</v>
      </c>
      <c r="E554" s="408" t="s">
        <v>1906</v>
      </c>
      <c r="F554" s="408"/>
      <c r="G554" s="408"/>
      <c r="H554" s="408"/>
      <c r="I554" s="65" t="s">
        <v>41</v>
      </c>
      <c r="J554" s="60" t="s">
        <v>385</v>
      </c>
      <c r="K554" s="61">
        <v>3.2177476714648603</v>
      </c>
      <c r="L554" s="62">
        <f t="shared" si="38"/>
        <v>3.2177476714648603</v>
      </c>
      <c r="M554" s="63">
        <f t="shared" si="39"/>
        <v>135.49935444538528</v>
      </c>
      <c r="N554" s="67">
        <f t="shared" si="41"/>
        <v>135.49935444538528</v>
      </c>
      <c r="O554" s="76"/>
    </row>
    <row r="555" spans="1:15" ht="18.75" customHeight="1" thickTop="1" thickBot="1">
      <c r="A555" s="162"/>
      <c r="B555" s="406"/>
      <c r="C555" s="110" t="s">
        <v>377</v>
      </c>
      <c r="D555" s="106">
        <v>7222304</v>
      </c>
      <c r="E555" s="409" t="s">
        <v>1906</v>
      </c>
      <c r="F555" s="409"/>
      <c r="G555" s="409"/>
      <c r="H555" s="409"/>
      <c r="I555" s="107" t="s">
        <v>41</v>
      </c>
      <c r="J555" s="85" t="s">
        <v>386</v>
      </c>
      <c r="K555" s="109">
        <v>6.56750550381033</v>
      </c>
      <c r="L555" s="109">
        <f t="shared" si="38"/>
        <v>6.56750550381033</v>
      </c>
      <c r="M555" s="108">
        <f t="shared" si="39"/>
        <v>276.55765676545298</v>
      </c>
      <c r="N555" s="118">
        <f t="shared" si="41"/>
        <v>276.55765676545298</v>
      </c>
      <c r="O555" s="76"/>
    </row>
    <row r="556" spans="1:15" ht="18.75" hidden="1" customHeight="1" thickTop="1" thickBot="1">
      <c r="A556" s="162"/>
      <c r="B556" s="181"/>
      <c r="C556" s="111"/>
      <c r="D556" s="83"/>
      <c r="E556" s="111"/>
      <c r="F556" s="111"/>
      <c r="G556" s="111"/>
      <c r="H556" s="111"/>
      <c r="I556" s="104"/>
      <c r="J556" s="85"/>
      <c r="K556" s="77">
        <v>0</v>
      </c>
      <c r="L556" s="77"/>
      <c r="M556" s="105"/>
      <c r="N556" s="44"/>
      <c r="O556" s="76"/>
    </row>
    <row r="557" spans="1:15" ht="18.75" hidden="1" customHeight="1" thickTop="1" thickBot="1">
      <c r="A557" s="162"/>
      <c r="B557" s="181"/>
      <c r="C557" s="111"/>
      <c r="D557" s="83"/>
      <c r="E557" s="111"/>
      <c r="F557" s="111"/>
      <c r="G557" s="111"/>
      <c r="H557" s="111"/>
      <c r="I557" s="104"/>
      <c r="J557" s="85"/>
      <c r="K557" s="77">
        <v>0</v>
      </c>
      <c r="L557" s="77"/>
      <c r="M557" s="105"/>
      <c r="N557" s="44"/>
      <c r="O557" s="76"/>
    </row>
    <row r="558" spans="1:15" ht="18.75" hidden="1" customHeight="1" thickTop="1" thickBot="1">
      <c r="A558" s="162"/>
      <c r="B558" s="181"/>
      <c r="C558" s="111"/>
      <c r="D558" s="83"/>
      <c r="E558" s="111"/>
      <c r="F558" s="111"/>
      <c r="G558" s="111"/>
      <c r="H558" s="111"/>
      <c r="I558" s="104"/>
      <c r="J558" s="85"/>
      <c r="K558" s="77">
        <v>0</v>
      </c>
      <c r="L558" s="77"/>
      <c r="M558" s="105"/>
      <c r="N558" s="44"/>
      <c r="O558" s="76"/>
    </row>
    <row r="559" spans="1:15" ht="18.75" hidden="1" customHeight="1" thickTop="1" thickBot="1">
      <c r="A559" s="162"/>
      <c r="B559" s="181"/>
      <c r="C559" s="111"/>
      <c r="D559" s="83"/>
      <c r="E559" s="111"/>
      <c r="F559" s="111"/>
      <c r="G559" s="111"/>
      <c r="H559" s="111"/>
      <c r="I559" s="104"/>
      <c r="J559" s="85"/>
      <c r="K559" s="77">
        <v>0</v>
      </c>
      <c r="L559" s="77"/>
      <c r="M559" s="105"/>
      <c r="N559" s="44"/>
      <c r="O559" s="76"/>
    </row>
    <row r="560" spans="1:15" ht="18.75" hidden="1" customHeight="1" thickTop="1" thickBot="1">
      <c r="A560" s="162"/>
      <c r="B560" s="181"/>
      <c r="C560" s="111"/>
      <c r="D560" s="83"/>
      <c r="E560" s="111"/>
      <c r="F560" s="111"/>
      <c r="G560" s="111"/>
      <c r="H560" s="111"/>
      <c r="I560" s="104"/>
      <c r="J560" s="85"/>
      <c r="K560" s="77">
        <v>0</v>
      </c>
      <c r="L560" s="77"/>
      <c r="M560" s="105"/>
      <c r="N560" s="44"/>
      <c r="O560" s="76"/>
    </row>
    <row r="561" spans="1:15" ht="18.75" hidden="1" customHeight="1" thickTop="1" thickBot="1">
      <c r="A561" s="162"/>
      <c r="B561" s="181"/>
      <c r="C561" s="111"/>
      <c r="D561" s="83"/>
      <c r="E561" s="111"/>
      <c r="F561" s="111"/>
      <c r="G561" s="111"/>
      <c r="H561" s="111"/>
      <c r="I561" s="104"/>
      <c r="J561" s="85"/>
      <c r="K561" s="77">
        <v>0</v>
      </c>
      <c r="L561" s="77"/>
      <c r="M561" s="105"/>
      <c r="N561" s="44"/>
      <c r="O561" s="76"/>
    </row>
    <row r="562" spans="1:15" ht="18.75" hidden="1" customHeight="1" thickTop="1" thickBot="1">
      <c r="A562" s="162"/>
      <c r="B562" s="181"/>
      <c r="C562" s="111"/>
      <c r="D562" s="83"/>
      <c r="E562" s="111"/>
      <c r="F562" s="111"/>
      <c r="G562" s="111"/>
      <c r="H562" s="111"/>
      <c r="I562" s="104"/>
      <c r="J562" s="85"/>
      <c r="K562" s="77">
        <v>0</v>
      </c>
      <c r="L562" s="77"/>
      <c r="M562" s="105"/>
      <c r="N562" s="44"/>
      <c r="O562" s="76"/>
    </row>
    <row r="563" spans="1:15" ht="18.75" hidden="1" customHeight="1" thickTop="1" thickBot="1">
      <c r="A563" s="162"/>
      <c r="B563" s="181"/>
      <c r="C563" s="111"/>
      <c r="D563" s="83"/>
      <c r="E563" s="111"/>
      <c r="F563" s="111"/>
      <c r="G563" s="111"/>
      <c r="H563" s="111"/>
      <c r="I563" s="104"/>
      <c r="J563" s="85"/>
      <c r="K563" s="77">
        <v>0</v>
      </c>
      <c r="L563" s="77"/>
      <c r="M563" s="105"/>
      <c r="N563" s="44"/>
      <c r="O563" s="76"/>
    </row>
    <row r="564" spans="1:15" ht="18.75" hidden="1" customHeight="1" thickTop="1" thickBot="1">
      <c r="A564" s="162"/>
      <c r="B564" s="181"/>
      <c r="C564" s="111"/>
      <c r="D564" s="83"/>
      <c r="E564" s="111"/>
      <c r="F564" s="111"/>
      <c r="G564" s="111"/>
      <c r="H564" s="111"/>
      <c r="I564" s="104"/>
      <c r="J564" s="85"/>
      <c r="K564" s="77">
        <v>0</v>
      </c>
      <c r="L564" s="77"/>
      <c r="M564" s="105"/>
      <c r="N564" s="44"/>
      <c r="O564" s="76"/>
    </row>
    <row r="565" spans="1:15" ht="18.75" hidden="1" customHeight="1" thickTop="1" thickBot="1">
      <c r="A565" s="162"/>
      <c r="B565" s="181"/>
      <c r="C565" s="111"/>
      <c r="D565" s="83"/>
      <c r="E565" s="111"/>
      <c r="F565" s="111"/>
      <c r="G565" s="111"/>
      <c r="H565" s="111"/>
      <c r="I565" s="104"/>
      <c r="J565" s="85"/>
      <c r="K565" s="77">
        <v>0</v>
      </c>
      <c r="L565" s="77"/>
      <c r="M565" s="105"/>
      <c r="N565" s="44"/>
      <c r="O565" s="76"/>
    </row>
    <row r="566" spans="1:15" ht="18.75" customHeight="1" thickTop="1" thickBot="1">
      <c r="A566" s="162"/>
      <c r="B566" s="407"/>
      <c r="C566" s="136" t="s">
        <v>378</v>
      </c>
      <c r="D566" s="132">
        <v>7222601</v>
      </c>
      <c r="E566" s="419" t="s">
        <v>1835</v>
      </c>
      <c r="F566" s="419"/>
      <c r="G566" s="419"/>
      <c r="H566" s="419"/>
      <c r="I566" s="133" t="s">
        <v>41</v>
      </c>
      <c r="J566" s="60" t="s">
        <v>385</v>
      </c>
      <c r="K566" s="40">
        <v>5.554079999999999</v>
      </c>
      <c r="L566" s="41">
        <f>K566*(1-$H$3/100)</f>
        <v>5.554079999999999</v>
      </c>
      <c r="M566" s="42">
        <f>K566*$H$2</f>
        <v>233.88230879999995</v>
      </c>
      <c r="N566" s="135">
        <f>M566*(1-$H$3/100)</f>
        <v>233.88230879999995</v>
      </c>
      <c r="O566" s="76"/>
    </row>
    <row r="567" spans="1:15" ht="18.75" customHeight="1" thickTop="1" thickBot="1">
      <c r="A567" s="162"/>
      <c r="B567" s="406"/>
      <c r="C567" s="110" t="s">
        <v>379</v>
      </c>
      <c r="D567" s="106">
        <v>7222604</v>
      </c>
      <c r="E567" s="409" t="s">
        <v>1835</v>
      </c>
      <c r="F567" s="409"/>
      <c r="G567" s="409"/>
      <c r="H567" s="409"/>
      <c r="I567" s="113" t="s">
        <v>41</v>
      </c>
      <c r="J567" s="85" t="s">
        <v>386</v>
      </c>
      <c r="K567" s="114">
        <v>7.2605588484335311</v>
      </c>
      <c r="L567" s="109">
        <f>K567*(1-$H$3/100)</f>
        <v>7.2605588484335311</v>
      </c>
      <c r="M567" s="108">
        <f>K567*$H$2</f>
        <v>305.74213310753601</v>
      </c>
      <c r="N567" s="118">
        <f>M567*(1-$H$3/100)</f>
        <v>305.74213310753601</v>
      </c>
      <c r="O567" s="76"/>
    </row>
    <row r="568" spans="1:15" ht="18.75" hidden="1" customHeight="1" thickTop="1" thickBot="1">
      <c r="A568" s="162"/>
      <c r="B568" s="181"/>
      <c r="C568" s="111"/>
      <c r="D568" s="83"/>
      <c r="E568" s="111"/>
      <c r="F568" s="111"/>
      <c r="G568" s="111"/>
      <c r="H568" s="111"/>
      <c r="I568" s="218"/>
      <c r="J568" s="85"/>
      <c r="K568" s="184">
        <v>0</v>
      </c>
      <c r="L568" s="77"/>
      <c r="M568" s="105"/>
      <c r="N568" s="44"/>
      <c r="O568" s="76"/>
    </row>
    <row r="569" spans="1:15" ht="18.75" hidden="1" customHeight="1" thickTop="1" thickBot="1">
      <c r="A569" s="162"/>
      <c r="B569" s="181"/>
      <c r="C569" s="111"/>
      <c r="D569" s="83"/>
      <c r="E569" s="111"/>
      <c r="F569" s="111"/>
      <c r="G569" s="111"/>
      <c r="H569" s="111"/>
      <c r="I569" s="218"/>
      <c r="J569" s="85"/>
      <c r="K569" s="184">
        <v>0</v>
      </c>
      <c r="L569" s="77"/>
      <c r="M569" s="105"/>
      <c r="N569" s="44"/>
      <c r="O569" s="76"/>
    </row>
    <row r="570" spans="1:15" ht="18.75" hidden="1" customHeight="1" thickTop="1" thickBot="1">
      <c r="A570" s="162"/>
      <c r="B570" s="181"/>
      <c r="C570" s="111"/>
      <c r="D570" s="83"/>
      <c r="E570" s="111"/>
      <c r="F570" s="111"/>
      <c r="G570" s="111"/>
      <c r="H570" s="111"/>
      <c r="I570" s="218"/>
      <c r="J570" s="85"/>
      <c r="K570" s="184">
        <v>0</v>
      </c>
      <c r="L570" s="77"/>
      <c r="M570" s="105"/>
      <c r="N570" s="44"/>
      <c r="O570" s="76"/>
    </row>
    <row r="571" spans="1:15" ht="18.75" hidden="1" customHeight="1" thickTop="1" thickBot="1">
      <c r="A571" s="162"/>
      <c r="B571" s="181"/>
      <c r="C571" s="111"/>
      <c r="D571" s="83"/>
      <c r="E571" s="111"/>
      <c r="F571" s="111"/>
      <c r="G571" s="111"/>
      <c r="H571" s="111"/>
      <c r="I571" s="218"/>
      <c r="J571" s="85"/>
      <c r="K571" s="184">
        <v>0</v>
      </c>
      <c r="L571" s="77"/>
      <c r="M571" s="105"/>
      <c r="N571" s="44"/>
      <c r="O571" s="76"/>
    </row>
    <row r="572" spans="1:15" ht="18.75" hidden="1" customHeight="1" thickTop="1" thickBot="1">
      <c r="A572" s="162"/>
      <c r="B572" s="181"/>
      <c r="C572" s="111"/>
      <c r="D572" s="83"/>
      <c r="E572" s="111"/>
      <c r="F572" s="111"/>
      <c r="G572" s="111"/>
      <c r="H572" s="111"/>
      <c r="I572" s="218"/>
      <c r="J572" s="85"/>
      <c r="K572" s="184">
        <v>0</v>
      </c>
      <c r="L572" s="77"/>
      <c r="M572" s="105"/>
      <c r="N572" s="44"/>
      <c r="O572" s="76"/>
    </row>
    <row r="573" spans="1:15" ht="18.75" hidden="1" customHeight="1" thickTop="1" thickBot="1">
      <c r="A573" s="162"/>
      <c r="B573" s="181"/>
      <c r="C573" s="111"/>
      <c r="D573" s="83"/>
      <c r="E573" s="111"/>
      <c r="F573" s="111"/>
      <c r="G573" s="111"/>
      <c r="H573" s="111"/>
      <c r="I573" s="218"/>
      <c r="J573" s="85"/>
      <c r="K573" s="184">
        <v>0</v>
      </c>
      <c r="L573" s="77"/>
      <c r="M573" s="105"/>
      <c r="N573" s="44"/>
      <c r="O573" s="76"/>
    </row>
    <row r="574" spans="1:15" ht="18.75" hidden="1" customHeight="1" thickTop="1" thickBot="1">
      <c r="A574" s="162"/>
      <c r="B574" s="181"/>
      <c r="C574" s="111"/>
      <c r="D574" s="83"/>
      <c r="E574" s="111"/>
      <c r="F574" s="111"/>
      <c r="G574" s="111"/>
      <c r="H574" s="111"/>
      <c r="I574" s="218"/>
      <c r="J574" s="85"/>
      <c r="K574" s="184">
        <v>0</v>
      </c>
      <c r="L574" s="77"/>
      <c r="M574" s="105"/>
      <c r="N574" s="44"/>
      <c r="O574" s="76"/>
    </row>
    <row r="575" spans="1:15" ht="18.75" hidden="1" customHeight="1" thickTop="1" thickBot="1">
      <c r="A575" s="162"/>
      <c r="B575" s="181"/>
      <c r="C575" s="111"/>
      <c r="D575" s="83"/>
      <c r="E575" s="111"/>
      <c r="F575" s="111"/>
      <c r="G575" s="111"/>
      <c r="H575" s="111"/>
      <c r="I575" s="218"/>
      <c r="J575" s="85"/>
      <c r="K575" s="184">
        <v>0</v>
      </c>
      <c r="L575" s="77"/>
      <c r="M575" s="105"/>
      <c r="N575" s="44"/>
      <c r="O575" s="76"/>
    </row>
    <row r="576" spans="1:15" ht="18.75" hidden="1" customHeight="1" thickTop="1" thickBot="1">
      <c r="A576" s="162"/>
      <c r="B576" s="181"/>
      <c r="C576" s="111"/>
      <c r="D576" s="83"/>
      <c r="E576" s="111"/>
      <c r="F576" s="111"/>
      <c r="G576" s="111"/>
      <c r="H576" s="111"/>
      <c r="I576" s="218"/>
      <c r="J576" s="85"/>
      <c r="K576" s="184">
        <v>0</v>
      </c>
      <c r="L576" s="77"/>
      <c r="M576" s="105"/>
      <c r="N576" s="44"/>
      <c r="O576" s="76"/>
    </row>
    <row r="577" spans="1:15" ht="18.75" hidden="1" customHeight="1" thickTop="1" thickBot="1">
      <c r="A577" s="162"/>
      <c r="B577" s="181"/>
      <c r="C577" s="111"/>
      <c r="D577" s="83"/>
      <c r="E577" s="111"/>
      <c r="F577" s="111"/>
      <c r="G577" s="111"/>
      <c r="H577" s="111"/>
      <c r="I577" s="218"/>
      <c r="J577" s="85"/>
      <c r="K577" s="184">
        <v>0</v>
      </c>
      <c r="L577" s="77"/>
      <c r="M577" s="105"/>
      <c r="N577" s="44"/>
      <c r="O577" s="76"/>
    </row>
    <row r="578" spans="1:15" ht="18.75" customHeight="1" thickTop="1" thickBot="1">
      <c r="A578" s="162"/>
      <c r="B578" s="407"/>
      <c r="C578" s="38" t="s">
        <v>427</v>
      </c>
      <c r="D578" s="37">
        <v>7225115</v>
      </c>
      <c r="E578" s="408" t="s">
        <v>1836</v>
      </c>
      <c r="F578" s="408"/>
      <c r="G578" s="408"/>
      <c r="H578" s="408"/>
      <c r="I578" s="65" t="s">
        <v>41</v>
      </c>
      <c r="J578" s="119" t="s">
        <v>207</v>
      </c>
      <c r="K578" s="101">
        <v>2.4669398814563923</v>
      </c>
      <c r="L578" s="70">
        <f t="shared" ref="L578:L585" si="42">K578*(1-$H$3/100)</f>
        <v>2.4669398814563923</v>
      </c>
      <c r="M578" s="66">
        <f t="shared" ref="M578:M585" si="43">K578*$H$2</f>
        <v>103.88283840812868</v>
      </c>
      <c r="N578" s="43">
        <f t="shared" ref="N578:N585" si="44">M578*(1-$H$3/100)</f>
        <v>103.88283840812868</v>
      </c>
      <c r="O578" s="76"/>
    </row>
    <row r="579" spans="1:15" ht="18.75" customHeight="1" thickTop="1" thickBot="1">
      <c r="A579" s="162"/>
      <c r="B579" s="405"/>
      <c r="C579" s="112" t="s">
        <v>380</v>
      </c>
      <c r="D579" s="95">
        <v>7225142</v>
      </c>
      <c r="E579" s="414" t="s">
        <v>1836</v>
      </c>
      <c r="F579" s="414"/>
      <c r="G579" s="414"/>
      <c r="H579" s="414"/>
      <c r="I579" s="96" t="s">
        <v>41</v>
      </c>
      <c r="J579" s="143" t="s">
        <v>384</v>
      </c>
      <c r="K579" s="98">
        <v>0</v>
      </c>
      <c r="L579" s="99">
        <f t="shared" si="42"/>
        <v>0</v>
      </c>
      <c r="M579" s="290">
        <f t="shared" si="43"/>
        <v>0</v>
      </c>
      <c r="N579" s="287">
        <f t="shared" si="44"/>
        <v>0</v>
      </c>
      <c r="O579" s="76"/>
    </row>
    <row r="580" spans="1:15" ht="18.75" customHeight="1" thickTop="1" thickBot="1">
      <c r="A580" s="162"/>
      <c r="B580" s="405"/>
      <c r="C580" s="38" t="s">
        <v>428</v>
      </c>
      <c r="D580" s="37">
        <v>7225215</v>
      </c>
      <c r="E580" s="408" t="s">
        <v>1837</v>
      </c>
      <c r="F580" s="408"/>
      <c r="G580" s="408"/>
      <c r="H580" s="408"/>
      <c r="I580" s="65" t="s">
        <v>41</v>
      </c>
      <c r="J580" s="119" t="s">
        <v>207</v>
      </c>
      <c r="K580" s="101">
        <v>2.648453852667231</v>
      </c>
      <c r="L580" s="70">
        <f t="shared" si="42"/>
        <v>2.648453852667231</v>
      </c>
      <c r="M580" s="66">
        <f t="shared" si="43"/>
        <v>111.5263917358171</v>
      </c>
      <c r="N580" s="43">
        <f t="shared" si="44"/>
        <v>111.5263917358171</v>
      </c>
      <c r="O580" s="76"/>
    </row>
    <row r="581" spans="1:15" ht="18.75" customHeight="1" thickTop="1" thickBot="1">
      <c r="A581" s="162"/>
      <c r="B581" s="405"/>
      <c r="C581" s="112" t="s">
        <v>381</v>
      </c>
      <c r="D581" s="95">
        <v>7225242</v>
      </c>
      <c r="E581" s="414" t="s">
        <v>1837</v>
      </c>
      <c r="F581" s="414"/>
      <c r="G581" s="414"/>
      <c r="H581" s="414"/>
      <c r="I581" s="96" t="s">
        <v>41</v>
      </c>
      <c r="J581" s="143" t="s">
        <v>384</v>
      </c>
      <c r="K581" s="98">
        <v>0</v>
      </c>
      <c r="L581" s="99">
        <f t="shared" si="42"/>
        <v>0</v>
      </c>
      <c r="M581" s="290">
        <f t="shared" si="43"/>
        <v>0</v>
      </c>
      <c r="N581" s="287">
        <f t="shared" si="44"/>
        <v>0</v>
      </c>
      <c r="O581" s="76"/>
    </row>
    <row r="582" spans="1:15" ht="18.75" customHeight="1" thickTop="1" thickBot="1">
      <c r="A582" s="162"/>
      <c r="B582" s="405"/>
      <c r="C582" s="38" t="s">
        <v>429</v>
      </c>
      <c r="D582" s="37">
        <v>7225315</v>
      </c>
      <c r="E582" s="408" t="s">
        <v>1838</v>
      </c>
      <c r="F582" s="408"/>
      <c r="G582" s="408"/>
      <c r="H582" s="408"/>
      <c r="I582" s="65" t="s">
        <v>41</v>
      </c>
      <c r="J582" s="119" t="s">
        <v>207</v>
      </c>
      <c r="K582" s="101">
        <v>2.7722133784928027</v>
      </c>
      <c r="L582" s="70">
        <f t="shared" si="42"/>
        <v>2.7722133784928027</v>
      </c>
      <c r="M582" s="66">
        <f t="shared" si="43"/>
        <v>116.73790536833192</v>
      </c>
      <c r="N582" s="43">
        <f t="shared" si="44"/>
        <v>116.73790536833192</v>
      </c>
      <c r="O582" s="76"/>
    </row>
    <row r="583" spans="1:15" ht="18.75" customHeight="1" thickTop="1" thickBot="1">
      <c r="A583" s="162"/>
      <c r="B583" s="405"/>
      <c r="C583" s="112" t="s">
        <v>382</v>
      </c>
      <c r="D583" s="95">
        <v>7225342</v>
      </c>
      <c r="E583" s="414" t="s">
        <v>1838</v>
      </c>
      <c r="F583" s="414"/>
      <c r="G583" s="414"/>
      <c r="H583" s="414"/>
      <c r="I583" s="96" t="s">
        <v>41</v>
      </c>
      <c r="J583" s="143" t="s">
        <v>384</v>
      </c>
      <c r="K583" s="98">
        <v>0</v>
      </c>
      <c r="L583" s="99">
        <f t="shared" si="42"/>
        <v>0</v>
      </c>
      <c r="M583" s="290">
        <f t="shared" si="43"/>
        <v>0</v>
      </c>
      <c r="N583" s="287">
        <f t="shared" si="44"/>
        <v>0</v>
      </c>
      <c r="O583" s="76"/>
    </row>
    <row r="584" spans="1:15" ht="18.75" customHeight="1" thickTop="1" thickBot="1">
      <c r="A584" s="162"/>
      <c r="B584" s="405"/>
      <c r="C584" s="38" t="s">
        <v>430</v>
      </c>
      <c r="D584" s="37">
        <v>7225415</v>
      </c>
      <c r="E584" s="408" t="s">
        <v>1839</v>
      </c>
      <c r="F584" s="408"/>
      <c r="G584" s="408"/>
      <c r="H584" s="408"/>
      <c r="I584" s="65" t="s">
        <v>41</v>
      </c>
      <c r="J584" s="119" t="s">
        <v>207</v>
      </c>
      <c r="K584" s="101">
        <v>2.8670956816257407</v>
      </c>
      <c r="L584" s="70">
        <f t="shared" si="42"/>
        <v>2.8670956816257407</v>
      </c>
      <c r="M584" s="66">
        <f t="shared" si="43"/>
        <v>120.73339915325994</v>
      </c>
      <c r="N584" s="43">
        <f t="shared" si="44"/>
        <v>120.73339915325994</v>
      </c>
      <c r="O584" s="76"/>
    </row>
    <row r="585" spans="1:15" ht="18.75" customHeight="1" thickTop="1" thickBot="1">
      <c r="A585" s="162"/>
      <c r="B585" s="406"/>
      <c r="C585" s="110" t="s">
        <v>383</v>
      </c>
      <c r="D585" s="106">
        <v>7225442</v>
      </c>
      <c r="E585" s="409" t="s">
        <v>1839</v>
      </c>
      <c r="F585" s="409"/>
      <c r="G585" s="409"/>
      <c r="H585" s="409"/>
      <c r="I585" s="113" t="s">
        <v>41</v>
      </c>
      <c r="J585" s="143" t="s">
        <v>384</v>
      </c>
      <c r="K585" s="114">
        <v>0</v>
      </c>
      <c r="L585" s="109">
        <f t="shared" si="42"/>
        <v>0</v>
      </c>
      <c r="M585" s="281">
        <f t="shared" si="43"/>
        <v>0</v>
      </c>
      <c r="N585" s="282">
        <f t="shared" si="44"/>
        <v>0</v>
      </c>
      <c r="O585" s="76"/>
    </row>
    <row r="586" spans="1:15" ht="18.75" hidden="1" customHeight="1" thickTop="1" thickBot="1">
      <c r="A586" s="162"/>
      <c r="B586" s="181"/>
      <c r="C586" s="111"/>
      <c r="D586" s="83"/>
      <c r="E586" s="111"/>
      <c r="F586" s="111"/>
      <c r="G586" s="111"/>
      <c r="H586" s="111"/>
      <c r="I586" s="218"/>
      <c r="J586" s="143"/>
      <c r="K586" s="184">
        <v>0</v>
      </c>
      <c r="L586" s="77"/>
      <c r="M586" s="105"/>
      <c r="N586" s="44"/>
      <c r="O586" s="76"/>
    </row>
    <row r="587" spans="1:15" ht="18.75" hidden="1" customHeight="1" thickTop="1" thickBot="1">
      <c r="A587" s="162"/>
      <c r="B587" s="181"/>
      <c r="C587" s="111"/>
      <c r="D587" s="83"/>
      <c r="E587" s="111"/>
      <c r="F587" s="111"/>
      <c r="G587" s="111"/>
      <c r="H587" s="111"/>
      <c r="I587" s="218"/>
      <c r="J587" s="143"/>
      <c r="K587" s="184">
        <v>0</v>
      </c>
      <c r="L587" s="77"/>
      <c r="M587" s="105"/>
      <c r="N587" s="44"/>
      <c r="O587" s="76"/>
    </row>
    <row r="588" spans="1:15" ht="18.75" hidden="1" customHeight="1" thickTop="1" thickBot="1">
      <c r="A588" s="162"/>
      <c r="B588" s="181"/>
      <c r="C588" s="111"/>
      <c r="D588" s="83"/>
      <c r="E588" s="111"/>
      <c r="F588" s="111"/>
      <c r="G588" s="111"/>
      <c r="H588" s="111"/>
      <c r="I588" s="218"/>
      <c r="J588" s="143"/>
      <c r="K588" s="184">
        <v>0</v>
      </c>
      <c r="L588" s="77"/>
      <c r="M588" s="105"/>
      <c r="N588" s="44"/>
      <c r="O588" s="76"/>
    </row>
    <row r="589" spans="1:15" ht="18.75" hidden="1" customHeight="1" thickTop="1" thickBot="1">
      <c r="A589" s="162"/>
      <c r="B589" s="181"/>
      <c r="C589" s="111"/>
      <c r="D589" s="83"/>
      <c r="E589" s="111"/>
      <c r="F589" s="111"/>
      <c r="G589" s="111"/>
      <c r="H589" s="111"/>
      <c r="I589" s="218"/>
      <c r="J589" s="143"/>
      <c r="K589" s="184">
        <v>0</v>
      </c>
      <c r="L589" s="77"/>
      <c r="M589" s="105"/>
      <c r="N589" s="44"/>
      <c r="O589" s="76"/>
    </row>
    <row r="590" spans="1:15" ht="18.75" hidden="1" customHeight="1" thickTop="1" thickBot="1">
      <c r="A590" s="162"/>
      <c r="B590" s="181"/>
      <c r="C590" s="111"/>
      <c r="D590" s="83"/>
      <c r="E590" s="111"/>
      <c r="F590" s="111"/>
      <c r="G590" s="111"/>
      <c r="H590" s="111"/>
      <c r="I590" s="218"/>
      <c r="J590" s="143"/>
      <c r="K590" s="184">
        <v>0</v>
      </c>
      <c r="L590" s="77"/>
      <c r="M590" s="105"/>
      <c r="N590" s="44"/>
      <c r="O590" s="76"/>
    </row>
    <row r="591" spans="1:15" ht="18.75" hidden="1" customHeight="1" thickTop="1" thickBot="1">
      <c r="A591" s="162"/>
      <c r="B591" s="181"/>
      <c r="C591" s="111"/>
      <c r="D591" s="83"/>
      <c r="E591" s="111"/>
      <c r="F591" s="111"/>
      <c r="G591" s="111"/>
      <c r="H591" s="111"/>
      <c r="I591" s="218"/>
      <c r="J591" s="143"/>
      <c r="K591" s="184">
        <v>0</v>
      </c>
      <c r="L591" s="77"/>
      <c r="M591" s="105"/>
      <c r="N591" s="44"/>
      <c r="O591" s="76"/>
    </row>
    <row r="592" spans="1:15" ht="18.75" hidden="1" customHeight="1" thickTop="1" thickBot="1">
      <c r="A592" s="162"/>
      <c r="B592" s="181"/>
      <c r="C592" s="111"/>
      <c r="D592" s="83"/>
      <c r="E592" s="111"/>
      <c r="F592" s="111"/>
      <c r="G592" s="111"/>
      <c r="H592" s="111"/>
      <c r="I592" s="218"/>
      <c r="J592" s="143"/>
      <c r="K592" s="184">
        <v>0</v>
      </c>
      <c r="L592" s="77"/>
      <c r="M592" s="105"/>
      <c r="N592" s="44"/>
      <c r="O592" s="76"/>
    </row>
    <row r="593" spans="1:15" ht="18.75" hidden="1" customHeight="1" thickTop="1" thickBot="1">
      <c r="A593" s="162"/>
      <c r="B593" s="181"/>
      <c r="C593" s="111"/>
      <c r="D593" s="83"/>
      <c r="E593" s="111"/>
      <c r="F593" s="111"/>
      <c r="G593" s="111"/>
      <c r="H593" s="111"/>
      <c r="I593" s="218"/>
      <c r="J593" s="143"/>
      <c r="K593" s="184">
        <v>0</v>
      </c>
      <c r="L593" s="77"/>
      <c r="M593" s="105"/>
      <c r="N593" s="44"/>
      <c r="O593" s="76"/>
    </row>
    <row r="594" spans="1:15" ht="18.75" hidden="1" customHeight="1" thickTop="1" thickBot="1">
      <c r="A594" s="162"/>
      <c r="B594" s="181"/>
      <c r="C594" s="111"/>
      <c r="D594" s="83"/>
      <c r="E594" s="111"/>
      <c r="F594" s="111"/>
      <c r="G594" s="111"/>
      <c r="H594" s="111"/>
      <c r="I594" s="218"/>
      <c r="J594" s="143"/>
      <c r="K594" s="184">
        <v>0</v>
      </c>
      <c r="L594" s="77"/>
      <c r="M594" s="105"/>
      <c r="N594" s="44"/>
      <c r="O594" s="76"/>
    </row>
    <row r="595" spans="1:15" ht="18.75" hidden="1" customHeight="1" thickTop="1" thickBot="1">
      <c r="A595" s="162"/>
      <c r="B595" s="181"/>
      <c r="C595" s="111"/>
      <c r="D595" s="83"/>
      <c r="E595" s="111"/>
      <c r="F595" s="111"/>
      <c r="G595" s="111"/>
      <c r="H595" s="111"/>
      <c r="I595" s="218"/>
      <c r="J595" s="143"/>
      <c r="K595" s="184">
        <v>0</v>
      </c>
      <c r="L595" s="77"/>
      <c r="M595" s="105"/>
      <c r="N595" s="44"/>
      <c r="O595" s="76"/>
    </row>
    <row r="596" spans="1:15" ht="18.75" customHeight="1" thickTop="1" thickBot="1">
      <c r="A596" s="422" t="s">
        <v>1</v>
      </c>
      <c r="B596" s="407"/>
      <c r="C596" s="185" t="s">
        <v>387</v>
      </c>
      <c r="D596" s="186">
        <v>7226116</v>
      </c>
      <c r="E596" s="420" t="s">
        <v>1840</v>
      </c>
      <c r="F596" s="420"/>
      <c r="G596" s="420"/>
      <c r="H596" s="420"/>
      <c r="I596" s="187" t="s">
        <v>41</v>
      </c>
      <c r="J596" s="122" t="s">
        <v>212</v>
      </c>
      <c r="K596" s="188">
        <v>2.0038999999999998</v>
      </c>
      <c r="L596" s="189">
        <f>K596*(1-$H$3/100)</f>
        <v>2.0038999999999998</v>
      </c>
      <c r="M596" s="190">
        <f>K596*$H$2</f>
        <v>84.384228999999991</v>
      </c>
      <c r="N596" s="191">
        <f>M596*(1-$H$3/100)</f>
        <v>84.384228999999991</v>
      </c>
      <c r="O596" s="76"/>
    </row>
    <row r="597" spans="1:15" ht="18.75" customHeight="1" thickTop="1" thickBot="1">
      <c r="A597" s="423"/>
      <c r="B597" s="405"/>
      <c r="C597" s="112" t="s">
        <v>389</v>
      </c>
      <c r="D597" s="95">
        <v>7226216</v>
      </c>
      <c r="E597" s="414" t="s">
        <v>1841</v>
      </c>
      <c r="F597" s="414"/>
      <c r="G597" s="414"/>
      <c r="H597" s="414"/>
      <c r="I597" s="96" t="s">
        <v>41</v>
      </c>
      <c r="J597" s="122" t="s">
        <v>212</v>
      </c>
      <c r="K597" s="98">
        <v>2.2761</v>
      </c>
      <c r="L597" s="99">
        <f>K597*(1-$H$3/100)</f>
        <v>2.2761</v>
      </c>
      <c r="M597" s="100">
        <f>K597*$H$2</f>
        <v>95.846570999999997</v>
      </c>
      <c r="N597" s="69">
        <f>M597*(1-$H$3/100)</f>
        <v>95.846570999999997</v>
      </c>
      <c r="O597" s="76"/>
    </row>
    <row r="598" spans="1:15" ht="18.75" customHeight="1" thickTop="1" thickBot="1">
      <c r="A598" s="423"/>
      <c r="B598" s="405"/>
      <c r="C598" s="112" t="s">
        <v>390</v>
      </c>
      <c r="D598" s="95">
        <v>7226316</v>
      </c>
      <c r="E598" s="414" t="s">
        <v>1842</v>
      </c>
      <c r="F598" s="414"/>
      <c r="G598" s="414"/>
      <c r="H598" s="414"/>
      <c r="I598" s="96" t="s">
        <v>41</v>
      </c>
      <c r="J598" s="122" t="s">
        <v>212</v>
      </c>
      <c r="K598" s="98">
        <v>2.4573999999999998</v>
      </c>
      <c r="L598" s="99">
        <f>K598*(1-$H$3/100)</f>
        <v>2.4573999999999998</v>
      </c>
      <c r="M598" s="100">
        <f>K598*$H$2</f>
        <v>103.48111399999999</v>
      </c>
      <c r="N598" s="69">
        <f>M598*(1-$H$3/100)</f>
        <v>103.48111399999999</v>
      </c>
      <c r="O598" s="76"/>
    </row>
    <row r="599" spans="1:15" ht="18.75" customHeight="1" thickTop="1" thickBot="1">
      <c r="A599" s="423"/>
      <c r="B599" s="406"/>
      <c r="C599" s="110" t="s">
        <v>391</v>
      </c>
      <c r="D599" s="106">
        <v>7226416</v>
      </c>
      <c r="E599" s="409" t="s">
        <v>1843</v>
      </c>
      <c r="F599" s="409"/>
      <c r="G599" s="409"/>
      <c r="H599" s="409"/>
      <c r="I599" s="113" t="s">
        <v>41</v>
      </c>
      <c r="J599" s="122" t="s">
        <v>212</v>
      </c>
      <c r="K599" s="114">
        <v>2.6846800000000002</v>
      </c>
      <c r="L599" s="109">
        <f>K599*(1-$H$3/100)</f>
        <v>2.6846800000000002</v>
      </c>
      <c r="M599" s="108">
        <f>K599*$H$2</f>
        <v>113.05187480000001</v>
      </c>
      <c r="N599" s="118">
        <f>M599*(1-$H$3/100)</f>
        <v>113.05187480000001</v>
      </c>
      <c r="O599" s="76"/>
    </row>
    <row r="600" spans="1:15" ht="18.75" hidden="1" customHeight="1" thickTop="1" thickBot="1">
      <c r="A600" s="423"/>
      <c r="B600" s="181"/>
      <c r="C600" s="111"/>
      <c r="D600" s="83"/>
      <c r="E600" s="111"/>
      <c r="F600" s="111"/>
      <c r="G600" s="111"/>
      <c r="H600" s="111"/>
      <c r="I600" s="218"/>
      <c r="J600" s="122"/>
      <c r="K600" s="184">
        <v>0</v>
      </c>
      <c r="L600" s="77"/>
      <c r="M600" s="105"/>
      <c r="N600" s="44"/>
      <c r="O600" s="76"/>
    </row>
    <row r="601" spans="1:15" ht="18.75" hidden="1" customHeight="1" thickTop="1" thickBot="1">
      <c r="A601" s="423"/>
      <c r="B601" s="181"/>
      <c r="C601" s="111"/>
      <c r="D601" s="83"/>
      <c r="E601" s="111"/>
      <c r="F601" s="111"/>
      <c r="G601" s="111"/>
      <c r="H601" s="111"/>
      <c r="I601" s="218"/>
      <c r="J601" s="122"/>
      <c r="K601" s="184">
        <v>0</v>
      </c>
      <c r="L601" s="77"/>
      <c r="M601" s="105"/>
      <c r="N601" s="44"/>
      <c r="O601" s="76"/>
    </row>
    <row r="602" spans="1:15" ht="18.75" hidden="1" customHeight="1" thickTop="1" thickBot="1">
      <c r="A602" s="423"/>
      <c r="B602" s="181"/>
      <c r="C602" s="111"/>
      <c r="D602" s="83"/>
      <c r="E602" s="111"/>
      <c r="F602" s="111"/>
      <c r="G602" s="111"/>
      <c r="H602" s="111"/>
      <c r="I602" s="218"/>
      <c r="J602" s="122"/>
      <c r="K602" s="184">
        <v>0</v>
      </c>
      <c r="L602" s="77"/>
      <c r="M602" s="105"/>
      <c r="N602" s="44"/>
      <c r="O602" s="76"/>
    </row>
    <row r="603" spans="1:15" ht="18.75" hidden="1" customHeight="1" thickTop="1" thickBot="1">
      <c r="A603" s="423"/>
      <c r="B603" s="181"/>
      <c r="C603" s="111"/>
      <c r="D603" s="83"/>
      <c r="E603" s="111"/>
      <c r="F603" s="111"/>
      <c r="G603" s="111"/>
      <c r="H603" s="111"/>
      <c r="I603" s="218"/>
      <c r="J603" s="122"/>
      <c r="K603" s="184">
        <v>0</v>
      </c>
      <c r="L603" s="77"/>
      <c r="M603" s="105"/>
      <c r="N603" s="44"/>
      <c r="O603" s="76"/>
    </row>
    <row r="604" spans="1:15" ht="18.75" hidden="1" customHeight="1" thickTop="1" thickBot="1">
      <c r="A604" s="423"/>
      <c r="B604" s="181"/>
      <c r="C604" s="111"/>
      <c r="D604" s="83"/>
      <c r="E604" s="111"/>
      <c r="F604" s="111"/>
      <c r="G604" s="111"/>
      <c r="H604" s="111"/>
      <c r="I604" s="218"/>
      <c r="J604" s="122"/>
      <c r="K604" s="184">
        <v>0</v>
      </c>
      <c r="L604" s="77"/>
      <c r="M604" s="105"/>
      <c r="N604" s="44"/>
      <c r="O604" s="76"/>
    </row>
    <row r="605" spans="1:15" ht="18.75" hidden="1" customHeight="1" thickTop="1" thickBot="1">
      <c r="A605" s="423"/>
      <c r="B605" s="181"/>
      <c r="C605" s="111"/>
      <c r="D605" s="83"/>
      <c r="E605" s="111"/>
      <c r="F605" s="111"/>
      <c r="G605" s="111"/>
      <c r="H605" s="111"/>
      <c r="I605" s="218"/>
      <c r="J605" s="122"/>
      <c r="K605" s="184">
        <v>0</v>
      </c>
      <c r="L605" s="77"/>
      <c r="M605" s="105"/>
      <c r="N605" s="44"/>
      <c r="O605" s="76"/>
    </row>
    <row r="606" spans="1:15" ht="18.75" hidden="1" customHeight="1" thickTop="1" thickBot="1">
      <c r="A606" s="423"/>
      <c r="B606" s="181"/>
      <c r="C606" s="111"/>
      <c r="D606" s="83"/>
      <c r="E606" s="111"/>
      <c r="F606" s="111"/>
      <c r="G606" s="111"/>
      <c r="H606" s="111"/>
      <c r="I606" s="218"/>
      <c r="J606" s="122"/>
      <c r="K606" s="184">
        <v>0</v>
      </c>
      <c r="L606" s="77"/>
      <c r="M606" s="105"/>
      <c r="N606" s="44"/>
      <c r="O606" s="76"/>
    </row>
    <row r="607" spans="1:15" ht="18.75" hidden="1" customHeight="1" thickTop="1" thickBot="1">
      <c r="A607" s="423"/>
      <c r="B607" s="181"/>
      <c r="C607" s="111"/>
      <c r="D607" s="83"/>
      <c r="E607" s="111"/>
      <c r="F607" s="111"/>
      <c r="G607" s="111"/>
      <c r="H607" s="111"/>
      <c r="I607" s="218"/>
      <c r="J607" s="122"/>
      <c r="K607" s="184">
        <v>0</v>
      </c>
      <c r="L607" s="77"/>
      <c r="M607" s="105"/>
      <c r="N607" s="44"/>
      <c r="O607" s="76"/>
    </row>
    <row r="608" spans="1:15" ht="18.75" hidden="1" customHeight="1" thickTop="1" thickBot="1">
      <c r="A608" s="423"/>
      <c r="B608" s="181"/>
      <c r="C608" s="111"/>
      <c r="D608" s="83"/>
      <c r="E608" s="111"/>
      <c r="F608" s="111"/>
      <c r="G608" s="111"/>
      <c r="H608" s="111"/>
      <c r="I608" s="218"/>
      <c r="J608" s="122"/>
      <c r="K608" s="184">
        <v>0</v>
      </c>
      <c r="L608" s="77"/>
      <c r="M608" s="105"/>
      <c r="N608" s="44"/>
      <c r="O608" s="76"/>
    </row>
    <row r="609" spans="1:15" ht="18.75" hidden="1" customHeight="1" thickTop="1" thickBot="1">
      <c r="A609" s="423"/>
      <c r="B609" s="181"/>
      <c r="C609" s="111"/>
      <c r="D609" s="83"/>
      <c r="E609" s="111"/>
      <c r="F609" s="111"/>
      <c r="G609" s="111"/>
      <c r="H609" s="111"/>
      <c r="I609" s="218"/>
      <c r="J609" s="122"/>
      <c r="K609" s="184">
        <v>0</v>
      </c>
      <c r="L609" s="77"/>
      <c r="M609" s="105"/>
      <c r="N609" s="44"/>
      <c r="O609" s="76"/>
    </row>
    <row r="610" spans="1:15" ht="18.75" customHeight="1" thickTop="1" thickBot="1">
      <c r="A610" s="423"/>
      <c r="B610" s="407"/>
      <c r="C610" s="38" t="s">
        <v>392</v>
      </c>
      <c r="D610" s="37">
        <v>7228001</v>
      </c>
      <c r="E610" s="408" t="s">
        <v>1844</v>
      </c>
      <c r="F610" s="408"/>
      <c r="G610" s="408"/>
      <c r="H610" s="408"/>
      <c r="I610" s="65" t="s">
        <v>41</v>
      </c>
      <c r="J610" s="60" t="s">
        <v>385</v>
      </c>
      <c r="K610" s="101">
        <v>2.8134665537679933</v>
      </c>
      <c r="L610" s="70">
        <f>K610*(1-$H$3/100)</f>
        <v>2.8134665537679933</v>
      </c>
      <c r="M610" s="66">
        <f>K610*$H$2</f>
        <v>118.47507657917019</v>
      </c>
      <c r="N610" s="43">
        <f>M610*(1-$H$3/100)</f>
        <v>118.47507657917019</v>
      </c>
      <c r="O610" s="76"/>
    </row>
    <row r="611" spans="1:15" ht="18.75" customHeight="1" thickTop="1" thickBot="1">
      <c r="A611" s="423"/>
      <c r="B611" s="405"/>
      <c r="C611" s="112" t="s">
        <v>393</v>
      </c>
      <c r="D611" s="95">
        <v>7228004</v>
      </c>
      <c r="E611" s="414" t="s">
        <v>1844</v>
      </c>
      <c r="F611" s="414"/>
      <c r="G611" s="414"/>
      <c r="H611" s="414"/>
      <c r="I611" s="96" t="s">
        <v>41</v>
      </c>
      <c r="J611" s="85" t="s">
        <v>386</v>
      </c>
      <c r="K611" s="98">
        <v>5.0081354784081293</v>
      </c>
      <c r="L611" s="99">
        <f>K611*(1-$H$3/100)</f>
        <v>5.0081354784081293</v>
      </c>
      <c r="M611" s="100">
        <f>K611*$H$2</f>
        <v>210.89258499576633</v>
      </c>
      <c r="N611" s="69">
        <f>M611*(1-$H$3/100)</f>
        <v>210.89258499576633</v>
      </c>
      <c r="O611" s="76"/>
    </row>
    <row r="612" spans="1:15" ht="18.75" customHeight="1" thickTop="1" thickBot="1">
      <c r="A612" s="423"/>
      <c r="B612" s="405"/>
      <c r="C612" s="138" t="s">
        <v>394</v>
      </c>
      <c r="D612" s="59">
        <v>7228101</v>
      </c>
      <c r="E612" s="428" t="s">
        <v>1845</v>
      </c>
      <c r="F612" s="428"/>
      <c r="G612" s="428"/>
      <c r="H612" s="428"/>
      <c r="I612" s="139" t="s">
        <v>41</v>
      </c>
      <c r="J612" s="60" t="s">
        <v>385</v>
      </c>
      <c r="K612" s="101">
        <v>2.9372260795935645</v>
      </c>
      <c r="L612" s="70">
        <f>K612*(1-$H$3/100)</f>
        <v>2.9372260795935645</v>
      </c>
      <c r="M612" s="66">
        <f>K612*$H$2</f>
        <v>123.686590211685</v>
      </c>
      <c r="N612" s="43">
        <f>M612*(1-$H$3/100)</f>
        <v>123.686590211685</v>
      </c>
      <c r="O612" s="76"/>
    </row>
    <row r="613" spans="1:15" ht="18.75" customHeight="1" thickTop="1" thickBot="1">
      <c r="A613" s="423"/>
      <c r="B613" s="406"/>
      <c r="C613" s="110" t="s">
        <v>395</v>
      </c>
      <c r="D613" s="106">
        <v>7228104</v>
      </c>
      <c r="E613" s="409" t="s">
        <v>1845</v>
      </c>
      <c r="F613" s="409"/>
      <c r="G613" s="409"/>
      <c r="H613" s="409"/>
      <c r="I613" s="113" t="s">
        <v>41</v>
      </c>
      <c r="J613" s="85" t="s">
        <v>386</v>
      </c>
      <c r="K613" s="114">
        <v>5.1153937341236242</v>
      </c>
      <c r="L613" s="109">
        <f>K613*(1-$H$3/100)</f>
        <v>5.1153937341236242</v>
      </c>
      <c r="M613" s="108">
        <f>K613*$H$2</f>
        <v>215.40923014394582</v>
      </c>
      <c r="N613" s="118">
        <f>M613*(1-$H$3/100)</f>
        <v>215.40923014394582</v>
      </c>
      <c r="O613" s="76"/>
    </row>
    <row r="614" spans="1:15" ht="18.75" hidden="1" customHeight="1" thickTop="1" thickBot="1">
      <c r="A614" s="423"/>
      <c r="B614" s="181"/>
      <c r="C614" s="111"/>
      <c r="D614" s="83"/>
      <c r="E614" s="111"/>
      <c r="F614" s="111"/>
      <c r="G614" s="111"/>
      <c r="H614" s="111"/>
      <c r="I614" s="218"/>
      <c r="J614" s="85"/>
      <c r="K614" s="184">
        <v>0</v>
      </c>
      <c r="L614" s="77"/>
      <c r="M614" s="105"/>
      <c r="N614" s="44"/>
      <c r="O614" s="76"/>
    </row>
    <row r="615" spans="1:15" ht="18.75" hidden="1" customHeight="1" thickTop="1" thickBot="1">
      <c r="A615" s="423"/>
      <c r="B615" s="181"/>
      <c r="C615" s="111"/>
      <c r="D615" s="83"/>
      <c r="E615" s="111"/>
      <c r="F615" s="111"/>
      <c r="G615" s="111"/>
      <c r="H615" s="111"/>
      <c r="I615" s="218"/>
      <c r="J615" s="85"/>
      <c r="K615" s="184">
        <v>0</v>
      </c>
      <c r="L615" s="77"/>
      <c r="M615" s="105"/>
      <c r="N615" s="44"/>
      <c r="O615" s="76"/>
    </row>
    <row r="616" spans="1:15" ht="18.75" hidden="1" customHeight="1" thickTop="1" thickBot="1">
      <c r="A616" s="423"/>
      <c r="B616" s="181"/>
      <c r="C616" s="111"/>
      <c r="D616" s="83"/>
      <c r="E616" s="111"/>
      <c r="F616" s="111"/>
      <c r="G616" s="111"/>
      <c r="H616" s="111"/>
      <c r="I616" s="218"/>
      <c r="J616" s="85"/>
      <c r="K616" s="184">
        <v>0</v>
      </c>
      <c r="L616" s="77"/>
      <c r="M616" s="105"/>
      <c r="N616" s="44"/>
      <c r="O616" s="76"/>
    </row>
    <row r="617" spans="1:15" ht="18.75" hidden="1" customHeight="1" thickTop="1" thickBot="1">
      <c r="A617" s="423"/>
      <c r="B617" s="181"/>
      <c r="C617" s="111"/>
      <c r="D617" s="83"/>
      <c r="E617" s="111"/>
      <c r="F617" s="111"/>
      <c r="G617" s="111"/>
      <c r="H617" s="111"/>
      <c r="I617" s="218"/>
      <c r="J617" s="85"/>
      <c r="K617" s="184">
        <v>0</v>
      </c>
      <c r="L617" s="77"/>
      <c r="M617" s="105"/>
      <c r="N617" s="44"/>
      <c r="O617" s="76"/>
    </row>
    <row r="618" spans="1:15" ht="18.75" hidden="1" customHeight="1" thickTop="1" thickBot="1">
      <c r="A618" s="423"/>
      <c r="B618" s="181"/>
      <c r="C618" s="111"/>
      <c r="D618" s="83"/>
      <c r="E618" s="111"/>
      <c r="F618" s="111"/>
      <c r="G618" s="111"/>
      <c r="H618" s="111"/>
      <c r="I618" s="218"/>
      <c r="J618" s="85"/>
      <c r="K618" s="184">
        <v>0</v>
      </c>
      <c r="L618" s="77"/>
      <c r="M618" s="105"/>
      <c r="N618" s="44"/>
      <c r="O618" s="76"/>
    </row>
    <row r="619" spans="1:15" ht="18.75" hidden="1" customHeight="1" thickTop="1" thickBot="1">
      <c r="A619" s="423"/>
      <c r="B619" s="181"/>
      <c r="C619" s="111"/>
      <c r="D619" s="83"/>
      <c r="E619" s="111"/>
      <c r="F619" s="111"/>
      <c r="G619" s="111"/>
      <c r="H619" s="111"/>
      <c r="I619" s="218"/>
      <c r="J619" s="85"/>
      <c r="K619" s="184">
        <v>0</v>
      </c>
      <c r="L619" s="77"/>
      <c r="M619" s="105"/>
      <c r="N619" s="44"/>
      <c r="O619" s="76"/>
    </row>
    <row r="620" spans="1:15" ht="18.75" hidden="1" customHeight="1" thickTop="1" thickBot="1">
      <c r="A620" s="423"/>
      <c r="B620" s="181"/>
      <c r="C620" s="111"/>
      <c r="D620" s="83"/>
      <c r="E620" s="111"/>
      <c r="F620" s="111"/>
      <c r="G620" s="111"/>
      <c r="H620" s="111"/>
      <c r="I620" s="218"/>
      <c r="J620" s="85"/>
      <c r="K620" s="184">
        <v>0</v>
      </c>
      <c r="L620" s="77"/>
      <c r="M620" s="105"/>
      <c r="N620" s="44"/>
      <c r="O620" s="76"/>
    </row>
    <row r="621" spans="1:15" ht="18.75" hidden="1" customHeight="1" thickTop="1" thickBot="1">
      <c r="A621" s="423"/>
      <c r="B621" s="181"/>
      <c r="C621" s="111"/>
      <c r="D621" s="83"/>
      <c r="E621" s="111"/>
      <c r="F621" s="111"/>
      <c r="G621" s="111"/>
      <c r="H621" s="111"/>
      <c r="I621" s="218"/>
      <c r="J621" s="85"/>
      <c r="K621" s="184">
        <v>0</v>
      </c>
      <c r="L621" s="77"/>
      <c r="M621" s="105"/>
      <c r="N621" s="44"/>
      <c r="O621" s="76"/>
    </row>
    <row r="622" spans="1:15" ht="18.75" hidden="1" customHeight="1" thickTop="1" thickBot="1">
      <c r="A622" s="423"/>
      <c r="B622" s="181"/>
      <c r="C622" s="111"/>
      <c r="D622" s="83"/>
      <c r="E622" s="111"/>
      <c r="F622" s="111"/>
      <c r="G622" s="111"/>
      <c r="H622" s="111"/>
      <c r="I622" s="218"/>
      <c r="J622" s="85"/>
      <c r="K622" s="184">
        <v>0</v>
      </c>
      <c r="L622" s="77"/>
      <c r="M622" s="105"/>
      <c r="N622" s="44"/>
      <c r="O622" s="76"/>
    </row>
    <row r="623" spans="1:15" ht="18.75" hidden="1" customHeight="1" thickTop="1" thickBot="1">
      <c r="A623" s="423"/>
      <c r="B623" s="181"/>
      <c r="C623" s="111"/>
      <c r="D623" s="83"/>
      <c r="E623" s="111"/>
      <c r="F623" s="111"/>
      <c r="G623" s="111"/>
      <c r="H623" s="111"/>
      <c r="I623" s="218"/>
      <c r="J623" s="85"/>
      <c r="K623" s="184">
        <v>0</v>
      </c>
      <c r="L623" s="77"/>
      <c r="M623" s="105"/>
      <c r="N623" s="44"/>
      <c r="O623" s="76"/>
    </row>
    <row r="624" spans="1:15" ht="18.75" customHeight="1" thickTop="1" thickBot="1">
      <c r="A624" s="423"/>
      <c r="B624" s="407"/>
      <c r="C624" s="38" t="s">
        <v>396</v>
      </c>
      <c r="D624" s="37">
        <v>7228501</v>
      </c>
      <c r="E624" s="408" t="s">
        <v>1846</v>
      </c>
      <c r="F624" s="408"/>
      <c r="G624" s="408"/>
      <c r="H624" s="408"/>
      <c r="I624" s="65" t="s">
        <v>41</v>
      </c>
      <c r="J624" s="60" t="s">
        <v>385</v>
      </c>
      <c r="K624" s="40">
        <v>2.2359220999153262</v>
      </c>
      <c r="L624" s="41">
        <f>K624*(1-$H$3/100)</f>
        <v>2.2359220999153262</v>
      </c>
      <c r="M624" s="42">
        <f>K624*$H$2</f>
        <v>94.15467962743439</v>
      </c>
      <c r="N624" s="135">
        <f>M624*(1-$H$3/100)</f>
        <v>94.15467962743439</v>
      </c>
      <c r="O624" s="76"/>
    </row>
    <row r="625" spans="1:15" ht="18.75" customHeight="1" thickTop="1" thickBot="1">
      <c r="A625" s="423"/>
      <c r="B625" s="405"/>
      <c r="C625" s="112" t="s">
        <v>397</v>
      </c>
      <c r="D625" s="95">
        <v>7228504</v>
      </c>
      <c r="E625" s="414" t="s">
        <v>1846</v>
      </c>
      <c r="F625" s="414"/>
      <c r="G625" s="414"/>
      <c r="H625" s="414"/>
      <c r="I625" s="96" t="s">
        <v>41</v>
      </c>
      <c r="J625" s="85" t="s">
        <v>386</v>
      </c>
      <c r="K625" s="98">
        <v>4.1665707027942416</v>
      </c>
      <c r="L625" s="99">
        <f>K625*(1-$H$3/100)</f>
        <v>4.1665707027942416</v>
      </c>
      <c r="M625" s="100">
        <f>K625*$H$2</f>
        <v>175.45429229466552</v>
      </c>
      <c r="N625" s="69">
        <f>M625*(1-$H$3/100)</f>
        <v>175.45429229466552</v>
      </c>
      <c r="O625" s="76"/>
    </row>
    <row r="626" spans="1:15" ht="18.75" customHeight="1" thickTop="1" thickBot="1">
      <c r="A626" s="162"/>
      <c r="B626" s="405"/>
      <c r="C626" s="38" t="s">
        <v>398</v>
      </c>
      <c r="D626" s="37">
        <v>7228601</v>
      </c>
      <c r="E626" s="408" t="s">
        <v>1847</v>
      </c>
      <c r="F626" s="408"/>
      <c r="G626" s="408"/>
      <c r="H626" s="408"/>
      <c r="I626" s="65" t="s">
        <v>41</v>
      </c>
      <c r="J626" s="60" t="s">
        <v>385</v>
      </c>
      <c r="K626" s="101">
        <v>2.5741981371718876</v>
      </c>
      <c r="L626" s="70">
        <f>K626*(1-$H$3/100)</f>
        <v>2.5741981371718876</v>
      </c>
      <c r="M626" s="66">
        <f>K626*$H$2</f>
        <v>108.39948355630818</v>
      </c>
      <c r="N626" s="43">
        <f>M626*(1-$H$3/100)</f>
        <v>108.39948355630818</v>
      </c>
      <c r="O626" s="76"/>
    </row>
    <row r="627" spans="1:15" ht="18.75" customHeight="1" thickTop="1" thickBot="1">
      <c r="A627" s="162"/>
      <c r="B627" s="406"/>
      <c r="C627" s="110" t="s">
        <v>399</v>
      </c>
      <c r="D627" s="106">
        <v>7228604</v>
      </c>
      <c r="E627" s="409" t="s">
        <v>1847</v>
      </c>
      <c r="F627" s="409"/>
      <c r="G627" s="409"/>
      <c r="H627" s="409"/>
      <c r="I627" s="113" t="s">
        <v>41</v>
      </c>
      <c r="J627" s="85" t="s">
        <v>386</v>
      </c>
      <c r="K627" s="114">
        <v>4.4553429297205751</v>
      </c>
      <c r="L627" s="109">
        <f>K627*(1-$H$3/100)</f>
        <v>4.4553429297205751</v>
      </c>
      <c r="M627" s="108">
        <f>K627*$H$2</f>
        <v>187.61449077053342</v>
      </c>
      <c r="N627" s="118">
        <f>M627*(1-$H$3/100)</f>
        <v>187.61449077053342</v>
      </c>
      <c r="O627" s="76"/>
    </row>
    <row r="628" spans="1:15" ht="18.75" hidden="1" customHeight="1" thickTop="1" thickBot="1">
      <c r="A628" s="162"/>
      <c r="B628" s="181"/>
      <c r="C628" s="111"/>
      <c r="D628" s="83"/>
      <c r="E628" s="111"/>
      <c r="F628" s="111"/>
      <c r="G628" s="111"/>
      <c r="H628" s="111"/>
      <c r="I628" s="218"/>
      <c r="J628" s="85"/>
      <c r="K628" s="184">
        <v>0</v>
      </c>
      <c r="L628" s="77"/>
      <c r="M628" s="105"/>
      <c r="N628" s="44"/>
      <c r="O628" s="76"/>
    </row>
    <row r="629" spans="1:15" ht="18.75" hidden="1" customHeight="1" thickTop="1" thickBot="1">
      <c r="A629" s="162"/>
      <c r="B629" s="181"/>
      <c r="C629" s="111"/>
      <c r="D629" s="83"/>
      <c r="E629" s="111"/>
      <c r="F629" s="111"/>
      <c r="G629" s="111"/>
      <c r="H629" s="111"/>
      <c r="I629" s="218"/>
      <c r="J629" s="85"/>
      <c r="K629" s="184">
        <v>0</v>
      </c>
      <c r="L629" s="77"/>
      <c r="M629" s="105"/>
      <c r="N629" s="44"/>
      <c r="O629" s="76"/>
    </row>
    <row r="630" spans="1:15" ht="18.75" hidden="1" customHeight="1" thickTop="1" thickBot="1">
      <c r="A630" s="162"/>
      <c r="B630" s="181"/>
      <c r="C630" s="111"/>
      <c r="D630" s="83"/>
      <c r="E630" s="111"/>
      <c r="F630" s="111"/>
      <c r="G630" s="111"/>
      <c r="H630" s="111"/>
      <c r="I630" s="218"/>
      <c r="J630" s="85"/>
      <c r="K630" s="184">
        <v>0</v>
      </c>
      <c r="L630" s="77"/>
      <c r="M630" s="105"/>
      <c r="N630" s="44"/>
      <c r="O630" s="76"/>
    </row>
    <row r="631" spans="1:15" ht="18.75" hidden="1" customHeight="1" thickTop="1" thickBot="1">
      <c r="A631" s="162"/>
      <c r="B631" s="181"/>
      <c r="C631" s="111"/>
      <c r="D631" s="83"/>
      <c r="E631" s="111"/>
      <c r="F631" s="111"/>
      <c r="G631" s="111"/>
      <c r="H631" s="111"/>
      <c r="I631" s="218"/>
      <c r="J631" s="85"/>
      <c r="K631" s="184">
        <v>0</v>
      </c>
      <c r="L631" s="77"/>
      <c r="M631" s="105"/>
      <c r="N631" s="44"/>
      <c r="O631" s="76"/>
    </row>
    <row r="632" spans="1:15" ht="18.75" hidden="1" customHeight="1" thickTop="1" thickBot="1">
      <c r="A632" s="162"/>
      <c r="B632" s="181"/>
      <c r="C632" s="111"/>
      <c r="D632" s="83"/>
      <c r="E632" s="111"/>
      <c r="F632" s="111"/>
      <c r="G632" s="111"/>
      <c r="H632" s="111"/>
      <c r="I632" s="218"/>
      <c r="J632" s="85"/>
      <c r="K632" s="184">
        <v>0</v>
      </c>
      <c r="L632" s="77"/>
      <c r="M632" s="105"/>
      <c r="N632" s="44"/>
      <c r="O632" s="76"/>
    </row>
    <row r="633" spans="1:15" ht="18.75" hidden="1" customHeight="1" thickTop="1" thickBot="1">
      <c r="A633" s="162"/>
      <c r="B633" s="181"/>
      <c r="C633" s="111"/>
      <c r="D633" s="83"/>
      <c r="E633" s="111"/>
      <c r="F633" s="111"/>
      <c r="G633" s="111"/>
      <c r="H633" s="111"/>
      <c r="I633" s="218"/>
      <c r="J633" s="85"/>
      <c r="K633" s="184">
        <v>0</v>
      </c>
      <c r="L633" s="77"/>
      <c r="M633" s="105"/>
      <c r="N633" s="44"/>
      <c r="O633" s="76"/>
    </row>
    <row r="634" spans="1:15" ht="18.75" hidden="1" customHeight="1" thickTop="1" thickBot="1">
      <c r="A634" s="162"/>
      <c r="B634" s="181"/>
      <c r="C634" s="111"/>
      <c r="D634" s="83"/>
      <c r="E634" s="111"/>
      <c r="F634" s="111"/>
      <c r="G634" s="111"/>
      <c r="H634" s="111"/>
      <c r="I634" s="218"/>
      <c r="J634" s="85"/>
      <c r="K634" s="184">
        <v>0</v>
      </c>
      <c r="L634" s="77"/>
      <c r="M634" s="105"/>
      <c r="N634" s="44"/>
      <c r="O634" s="76"/>
    </row>
    <row r="635" spans="1:15" ht="18.75" hidden="1" customHeight="1" thickTop="1" thickBot="1">
      <c r="A635" s="162"/>
      <c r="B635" s="181"/>
      <c r="C635" s="111"/>
      <c r="D635" s="83"/>
      <c r="E635" s="111"/>
      <c r="F635" s="111"/>
      <c r="G635" s="111"/>
      <c r="H635" s="111"/>
      <c r="I635" s="218"/>
      <c r="J635" s="85"/>
      <c r="K635" s="184">
        <v>0</v>
      </c>
      <c r="L635" s="77"/>
      <c r="M635" s="105"/>
      <c r="N635" s="44"/>
      <c r="O635" s="76"/>
    </row>
    <row r="636" spans="1:15" ht="18.75" hidden="1" customHeight="1" thickTop="1" thickBot="1">
      <c r="A636" s="162"/>
      <c r="B636" s="181"/>
      <c r="C636" s="111"/>
      <c r="D636" s="83"/>
      <c r="E636" s="111"/>
      <c r="F636" s="111"/>
      <c r="G636" s="111"/>
      <c r="H636" s="111"/>
      <c r="I636" s="218"/>
      <c r="J636" s="85"/>
      <c r="K636" s="184">
        <v>0</v>
      </c>
      <c r="L636" s="77"/>
      <c r="M636" s="105"/>
      <c r="N636" s="44"/>
      <c r="O636" s="76"/>
    </row>
    <row r="637" spans="1:15" ht="18.75" hidden="1" customHeight="1" thickTop="1" thickBot="1">
      <c r="A637" s="162"/>
      <c r="B637" s="181"/>
      <c r="C637" s="111"/>
      <c r="D637" s="83"/>
      <c r="E637" s="111"/>
      <c r="F637" s="111"/>
      <c r="G637" s="111"/>
      <c r="H637" s="111"/>
      <c r="I637" s="218"/>
      <c r="J637" s="85"/>
      <c r="K637" s="184">
        <v>0</v>
      </c>
      <c r="L637" s="77"/>
      <c r="M637" s="105"/>
      <c r="N637" s="44"/>
      <c r="O637" s="76"/>
    </row>
    <row r="638" spans="1:15" ht="18.75" customHeight="1" thickTop="1" thickBot="1">
      <c r="A638" s="162"/>
      <c r="B638" s="405"/>
      <c r="C638" s="38" t="s">
        <v>400</v>
      </c>
      <c r="D638" s="37">
        <v>7232801</v>
      </c>
      <c r="E638" s="408" t="s">
        <v>1848</v>
      </c>
      <c r="F638" s="408"/>
      <c r="G638" s="408"/>
      <c r="H638" s="408"/>
      <c r="I638" s="65" t="s">
        <v>41</v>
      </c>
      <c r="J638" s="60" t="s">
        <v>385</v>
      </c>
      <c r="K638" s="101">
        <v>1.3575999999999999</v>
      </c>
      <c r="L638" s="70">
        <f>K638*(1-$H$3/100)</f>
        <v>1.3575999999999999</v>
      </c>
      <c r="M638" s="66">
        <f>K638*$H$2</f>
        <v>57.168535999999996</v>
      </c>
      <c r="N638" s="43">
        <f>M638*(1-$H$3/100)</f>
        <v>57.168535999999996</v>
      </c>
      <c r="O638" s="76"/>
    </row>
    <row r="639" spans="1:15" ht="18.75" customHeight="1" thickTop="1" thickBot="1">
      <c r="A639" s="162"/>
      <c r="B639" s="405"/>
      <c r="C639" s="38" t="s">
        <v>705</v>
      </c>
      <c r="D639" s="37">
        <v>7232802</v>
      </c>
      <c r="E639" s="408" t="s">
        <v>1848</v>
      </c>
      <c r="F639" s="408"/>
      <c r="G639" s="408"/>
      <c r="H639" s="408"/>
      <c r="I639" s="65" t="s">
        <v>41</v>
      </c>
      <c r="J639" s="84" t="s">
        <v>11</v>
      </c>
      <c r="K639" s="101">
        <v>6.4354953429297206</v>
      </c>
      <c r="L639" s="70">
        <f>K639*(1-$H$3/100)</f>
        <v>6.4354953429297206</v>
      </c>
      <c r="M639" s="66">
        <f>K639*$H$2</f>
        <v>270.99870889077056</v>
      </c>
      <c r="N639" s="43">
        <f>M639*(1-$H$3/100)</f>
        <v>270.99870889077056</v>
      </c>
      <c r="O639" s="76"/>
    </row>
    <row r="640" spans="1:15" ht="18.75" customHeight="1" thickTop="1" thickBot="1">
      <c r="A640" s="162"/>
      <c r="B640" s="406"/>
      <c r="C640" s="110" t="s">
        <v>401</v>
      </c>
      <c r="D640" s="106">
        <v>7232804</v>
      </c>
      <c r="E640" s="409" t="s">
        <v>1848</v>
      </c>
      <c r="F640" s="409"/>
      <c r="G640" s="409"/>
      <c r="H640" s="409"/>
      <c r="I640" s="113" t="s">
        <v>41</v>
      </c>
      <c r="J640" s="85" t="s">
        <v>386</v>
      </c>
      <c r="K640" s="114">
        <v>5.7341913632514814</v>
      </c>
      <c r="L640" s="109">
        <f>K640*(1-$H$3/100)</f>
        <v>5.7341913632514814</v>
      </c>
      <c r="M640" s="108">
        <f>K640*$H$2</f>
        <v>241.46679830651988</v>
      </c>
      <c r="N640" s="118">
        <f>M640*(1-$H$3/100)</f>
        <v>241.46679830651988</v>
      </c>
      <c r="O640" s="76"/>
    </row>
    <row r="641" spans="1:15" ht="18.75" hidden="1" customHeight="1" thickTop="1" thickBot="1">
      <c r="A641" s="162"/>
      <c r="B641" s="181"/>
      <c r="C641" s="111"/>
      <c r="D641" s="83"/>
      <c r="E641" s="111"/>
      <c r="F641" s="111"/>
      <c r="G641" s="111"/>
      <c r="H641" s="111"/>
      <c r="I641" s="218"/>
      <c r="J641" s="85"/>
      <c r="K641" s="184">
        <v>0</v>
      </c>
      <c r="L641" s="77"/>
      <c r="M641" s="105"/>
      <c r="N641" s="44"/>
      <c r="O641" s="76"/>
    </row>
    <row r="642" spans="1:15" ht="18.75" hidden="1" customHeight="1" thickTop="1" thickBot="1">
      <c r="A642" s="162"/>
      <c r="B642" s="181"/>
      <c r="C642" s="111"/>
      <c r="D642" s="83"/>
      <c r="E642" s="111"/>
      <c r="F642" s="111"/>
      <c r="G642" s="111"/>
      <c r="H642" s="111"/>
      <c r="I642" s="218"/>
      <c r="J642" s="85"/>
      <c r="K642" s="184">
        <v>0</v>
      </c>
      <c r="L642" s="77"/>
      <c r="M642" s="105"/>
      <c r="N642" s="44"/>
      <c r="O642" s="76"/>
    </row>
    <row r="643" spans="1:15" ht="18.75" hidden="1" customHeight="1" thickTop="1" thickBot="1">
      <c r="A643" s="162"/>
      <c r="B643" s="181"/>
      <c r="C643" s="111"/>
      <c r="D643" s="83"/>
      <c r="E643" s="111"/>
      <c r="F643" s="111"/>
      <c r="G643" s="111"/>
      <c r="H643" s="111"/>
      <c r="I643" s="218"/>
      <c r="J643" s="85"/>
      <c r="K643" s="184">
        <v>0</v>
      </c>
      <c r="L643" s="77"/>
      <c r="M643" s="105"/>
      <c r="N643" s="44"/>
      <c r="O643" s="76"/>
    </row>
    <row r="644" spans="1:15" ht="18.75" hidden="1" customHeight="1" thickTop="1" thickBot="1">
      <c r="A644" s="162"/>
      <c r="B644" s="181"/>
      <c r="C644" s="111"/>
      <c r="D644" s="83"/>
      <c r="E644" s="111"/>
      <c r="F644" s="111"/>
      <c r="G644" s="111"/>
      <c r="H644" s="111"/>
      <c r="I644" s="218"/>
      <c r="J644" s="85"/>
      <c r="K644" s="184">
        <v>0</v>
      </c>
      <c r="L644" s="77"/>
      <c r="M644" s="105"/>
      <c r="N644" s="44"/>
      <c r="O644" s="76"/>
    </row>
    <row r="645" spans="1:15" ht="18.75" hidden="1" customHeight="1" thickTop="1" thickBot="1">
      <c r="A645" s="162"/>
      <c r="B645" s="181"/>
      <c r="C645" s="111"/>
      <c r="D645" s="83"/>
      <c r="E645" s="111"/>
      <c r="F645" s="111"/>
      <c r="G645" s="111"/>
      <c r="H645" s="111"/>
      <c r="I645" s="218"/>
      <c r="J645" s="85"/>
      <c r="K645" s="184">
        <v>0</v>
      </c>
      <c r="L645" s="77"/>
      <c r="M645" s="105"/>
      <c r="N645" s="44"/>
      <c r="O645" s="76"/>
    </row>
    <row r="646" spans="1:15" ht="18.75" hidden="1" customHeight="1" thickTop="1" thickBot="1">
      <c r="A646" s="162"/>
      <c r="B646" s="181"/>
      <c r="C646" s="111"/>
      <c r="D646" s="83"/>
      <c r="E646" s="111"/>
      <c r="F646" s="111"/>
      <c r="G646" s="111"/>
      <c r="H646" s="111"/>
      <c r="I646" s="218"/>
      <c r="J646" s="85"/>
      <c r="K646" s="184">
        <v>0</v>
      </c>
      <c r="L646" s="77"/>
      <c r="M646" s="105"/>
      <c r="N646" s="44"/>
      <c r="O646" s="76"/>
    </row>
    <row r="647" spans="1:15" ht="18.75" hidden="1" customHeight="1" thickTop="1" thickBot="1">
      <c r="A647" s="162"/>
      <c r="B647" s="181"/>
      <c r="C647" s="111"/>
      <c r="D647" s="83"/>
      <c r="E647" s="111"/>
      <c r="F647" s="111"/>
      <c r="G647" s="111"/>
      <c r="H647" s="111"/>
      <c r="I647" s="218"/>
      <c r="J647" s="85"/>
      <c r="K647" s="184">
        <v>0</v>
      </c>
      <c r="L647" s="77"/>
      <c r="M647" s="105"/>
      <c r="N647" s="44"/>
      <c r="O647" s="76"/>
    </row>
    <row r="648" spans="1:15" ht="18.75" hidden="1" customHeight="1" thickTop="1" thickBot="1">
      <c r="A648" s="162"/>
      <c r="B648" s="181"/>
      <c r="C648" s="111"/>
      <c r="D648" s="83"/>
      <c r="E648" s="111"/>
      <c r="F648" s="111"/>
      <c r="G648" s="111"/>
      <c r="H648" s="111"/>
      <c r="I648" s="218"/>
      <c r="J648" s="85"/>
      <c r="K648" s="184">
        <v>0</v>
      </c>
      <c r="L648" s="77"/>
      <c r="M648" s="105"/>
      <c r="N648" s="44"/>
      <c r="O648" s="76"/>
    </row>
    <row r="649" spans="1:15" ht="18.75" hidden="1" customHeight="1" thickTop="1" thickBot="1">
      <c r="A649" s="162"/>
      <c r="B649" s="181"/>
      <c r="C649" s="111"/>
      <c r="D649" s="83"/>
      <c r="E649" s="111"/>
      <c r="F649" s="111"/>
      <c r="G649" s="111"/>
      <c r="H649" s="111"/>
      <c r="I649" s="218"/>
      <c r="J649" s="85"/>
      <c r="K649" s="184">
        <v>0</v>
      </c>
      <c r="L649" s="77"/>
      <c r="M649" s="105"/>
      <c r="N649" s="44"/>
      <c r="O649" s="76"/>
    </row>
    <row r="650" spans="1:15" ht="18.75" hidden="1" customHeight="1" thickTop="1" thickBot="1">
      <c r="A650" s="162"/>
      <c r="B650" s="181"/>
      <c r="C650" s="111"/>
      <c r="D650" s="83"/>
      <c r="E650" s="111"/>
      <c r="F650" s="111"/>
      <c r="G650" s="111"/>
      <c r="H650" s="111"/>
      <c r="I650" s="218"/>
      <c r="J650" s="85"/>
      <c r="K650" s="184">
        <v>0</v>
      </c>
      <c r="L650" s="77"/>
      <c r="M650" s="105"/>
      <c r="N650" s="44"/>
      <c r="O650" s="76"/>
    </row>
    <row r="651" spans="1:15" ht="18.75" customHeight="1" thickTop="1" thickBot="1">
      <c r="A651" s="162"/>
      <c r="B651" s="407"/>
      <c r="C651" s="38" t="s">
        <v>402</v>
      </c>
      <c r="D651" s="37">
        <v>7232901</v>
      </c>
      <c r="E651" s="408" t="s">
        <v>406</v>
      </c>
      <c r="F651" s="408"/>
      <c r="G651" s="408"/>
      <c r="H651" s="408"/>
      <c r="I651" s="65" t="s">
        <v>41</v>
      </c>
      <c r="J651" s="60" t="s">
        <v>385</v>
      </c>
      <c r="K651" s="101">
        <v>1.16269107710839</v>
      </c>
      <c r="L651" s="70">
        <f t="shared" ref="L651:L656" si="45">K651*(1-$H$3/100)</f>
        <v>1.16269107710839</v>
      </c>
      <c r="M651" s="66">
        <f t="shared" ref="M651:M656" si="46">K651*$H$2</f>
        <v>48.9609212570343</v>
      </c>
      <c r="N651" s="43">
        <f t="shared" ref="N651:N656" si="47">M651*(1-$H$3/100)</f>
        <v>48.9609212570343</v>
      </c>
      <c r="O651" s="76"/>
    </row>
    <row r="652" spans="1:15" ht="18.75" customHeight="1" thickTop="1" thickBot="1">
      <c r="A652" s="162"/>
      <c r="B652" s="405"/>
      <c r="C652" s="38" t="s">
        <v>706</v>
      </c>
      <c r="D652" s="37">
        <v>7232902</v>
      </c>
      <c r="E652" s="408" t="s">
        <v>406</v>
      </c>
      <c r="F652" s="408"/>
      <c r="G652" s="408"/>
      <c r="H652" s="408"/>
      <c r="I652" s="65" t="s">
        <v>41</v>
      </c>
      <c r="J652" s="84" t="s">
        <v>11</v>
      </c>
      <c r="K652" s="101">
        <v>6.2539813717188828</v>
      </c>
      <c r="L652" s="70">
        <f t="shared" si="45"/>
        <v>6.2539813717188828</v>
      </c>
      <c r="M652" s="66">
        <f t="shared" si="46"/>
        <v>263.35515556308218</v>
      </c>
      <c r="N652" s="43">
        <f t="shared" si="47"/>
        <v>263.35515556308218</v>
      </c>
      <c r="O652" s="76"/>
    </row>
    <row r="653" spans="1:15" ht="18.75" customHeight="1" thickTop="1" thickBot="1">
      <c r="A653" s="162"/>
      <c r="B653" s="405"/>
      <c r="C653" s="112" t="s">
        <v>403</v>
      </c>
      <c r="D653" s="95">
        <v>7232904</v>
      </c>
      <c r="E653" s="414" t="s">
        <v>406</v>
      </c>
      <c r="F653" s="414"/>
      <c r="G653" s="414"/>
      <c r="H653" s="414"/>
      <c r="I653" s="96" t="s">
        <v>41</v>
      </c>
      <c r="J653" s="85" t="s">
        <v>386</v>
      </c>
      <c r="K653" s="98">
        <v>5.3216596104995766</v>
      </c>
      <c r="L653" s="99">
        <f t="shared" si="45"/>
        <v>5.3216596104995766</v>
      </c>
      <c r="M653" s="100">
        <f t="shared" si="46"/>
        <v>224.09508619813715</v>
      </c>
      <c r="N653" s="69">
        <f t="shared" si="47"/>
        <v>224.09508619813715</v>
      </c>
      <c r="O653" s="76"/>
    </row>
    <row r="654" spans="1:15" ht="18.75" customHeight="1" thickTop="1" thickBot="1">
      <c r="A654" s="162"/>
      <c r="B654" s="405"/>
      <c r="C654" s="38" t="s">
        <v>404</v>
      </c>
      <c r="D654" s="37">
        <v>7233001</v>
      </c>
      <c r="E654" s="408" t="s">
        <v>407</v>
      </c>
      <c r="F654" s="408"/>
      <c r="G654" s="408"/>
      <c r="H654" s="408"/>
      <c r="I654" s="65" t="s">
        <v>41</v>
      </c>
      <c r="J654" s="60" t="s">
        <v>385</v>
      </c>
      <c r="K654" s="101">
        <v>1.3047503434776899</v>
      </c>
      <c r="L654" s="70">
        <f t="shared" si="45"/>
        <v>1.3047503434776899</v>
      </c>
      <c r="M654" s="66">
        <f t="shared" si="46"/>
        <v>54.943036963845522</v>
      </c>
      <c r="N654" s="43">
        <f t="shared" si="47"/>
        <v>54.943036963845522</v>
      </c>
      <c r="O654" s="76"/>
    </row>
    <row r="655" spans="1:15" ht="18.75" customHeight="1" thickTop="1" thickBot="1">
      <c r="A655" s="162"/>
      <c r="B655" s="405"/>
      <c r="C655" s="38" t="s">
        <v>707</v>
      </c>
      <c r="D655" s="37">
        <v>7233002</v>
      </c>
      <c r="E655" s="408" t="s">
        <v>407</v>
      </c>
      <c r="F655" s="408"/>
      <c r="G655" s="408"/>
      <c r="H655" s="408"/>
      <c r="I655" s="65" t="s">
        <v>41</v>
      </c>
      <c r="J655" s="84" t="s">
        <v>11</v>
      </c>
      <c r="K655" s="101">
        <v>6.2704826418289583</v>
      </c>
      <c r="L655" s="70">
        <f t="shared" si="45"/>
        <v>6.2704826418289583</v>
      </c>
      <c r="M655" s="66">
        <f t="shared" si="46"/>
        <v>264.05002404741742</v>
      </c>
      <c r="N655" s="43">
        <f t="shared" si="47"/>
        <v>264.05002404741742</v>
      </c>
      <c r="O655" s="76"/>
    </row>
    <row r="656" spans="1:15" ht="18.75" customHeight="1" thickTop="1" thickBot="1">
      <c r="A656" s="162"/>
      <c r="B656" s="406"/>
      <c r="C656" s="110" t="s">
        <v>405</v>
      </c>
      <c r="D656" s="106">
        <v>7233004</v>
      </c>
      <c r="E656" s="409" t="s">
        <v>407</v>
      </c>
      <c r="F656" s="409"/>
      <c r="G656" s="409"/>
      <c r="H656" s="409"/>
      <c r="I656" s="113" t="s">
        <v>41</v>
      </c>
      <c r="J656" s="85" t="s">
        <v>386</v>
      </c>
      <c r="K656" s="114">
        <v>5.4041659610499577</v>
      </c>
      <c r="L656" s="109">
        <f t="shared" si="45"/>
        <v>5.4041659610499577</v>
      </c>
      <c r="M656" s="108">
        <f t="shared" si="46"/>
        <v>227.56942861981372</v>
      </c>
      <c r="N656" s="118">
        <f t="shared" si="47"/>
        <v>227.56942861981372</v>
      </c>
      <c r="O656" s="76"/>
    </row>
    <row r="657" spans="1:15" ht="18.75" hidden="1" customHeight="1" thickTop="1" thickBot="1">
      <c r="A657" s="162"/>
      <c r="B657" s="182"/>
      <c r="C657" s="110"/>
      <c r="D657" s="106"/>
      <c r="E657" s="110"/>
      <c r="F657" s="110"/>
      <c r="G657" s="110"/>
      <c r="H657" s="110"/>
      <c r="I657" s="113"/>
      <c r="J657" s="85"/>
      <c r="K657" s="114">
        <v>0</v>
      </c>
      <c r="L657" s="109"/>
      <c r="M657" s="108"/>
      <c r="N657" s="118"/>
      <c r="O657" s="76"/>
    </row>
    <row r="658" spans="1:15" ht="18.75" hidden="1" customHeight="1" thickTop="1" thickBot="1">
      <c r="A658" s="162"/>
      <c r="B658" s="182"/>
      <c r="C658" s="110"/>
      <c r="D658" s="106"/>
      <c r="E658" s="110"/>
      <c r="F658" s="110"/>
      <c r="G658" s="110"/>
      <c r="H658" s="110"/>
      <c r="I658" s="113"/>
      <c r="J658" s="85"/>
      <c r="K658" s="114">
        <v>0</v>
      </c>
      <c r="L658" s="109"/>
      <c r="M658" s="108"/>
      <c r="N658" s="118"/>
      <c r="O658" s="76"/>
    </row>
    <row r="659" spans="1:15" ht="18.75" hidden="1" customHeight="1" thickTop="1" thickBot="1">
      <c r="A659" s="162"/>
      <c r="B659" s="182"/>
      <c r="C659" s="110"/>
      <c r="D659" s="106"/>
      <c r="E659" s="110"/>
      <c r="F659" s="110"/>
      <c r="G659" s="110"/>
      <c r="H659" s="110"/>
      <c r="I659" s="113"/>
      <c r="J659" s="85"/>
      <c r="K659" s="114">
        <v>0</v>
      </c>
      <c r="L659" s="109"/>
      <c r="M659" s="108"/>
      <c r="N659" s="118"/>
      <c r="O659" s="76"/>
    </row>
    <row r="660" spans="1:15" ht="18.75" hidden="1" customHeight="1" thickTop="1" thickBot="1">
      <c r="A660" s="162"/>
      <c r="B660" s="182"/>
      <c r="C660" s="110"/>
      <c r="D660" s="106"/>
      <c r="E660" s="110"/>
      <c r="F660" s="110"/>
      <c r="G660" s="110"/>
      <c r="H660" s="110"/>
      <c r="I660" s="113"/>
      <c r="J660" s="85"/>
      <c r="K660" s="114">
        <v>0</v>
      </c>
      <c r="L660" s="109"/>
      <c r="M660" s="108"/>
      <c r="N660" s="118"/>
      <c r="O660" s="76"/>
    </row>
    <row r="661" spans="1:15" ht="18.75" hidden="1" customHeight="1" thickTop="1" thickBot="1">
      <c r="A661" s="162"/>
      <c r="B661" s="182"/>
      <c r="C661" s="110"/>
      <c r="D661" s="106"/>
      <c r="E661" s="110"/>
      <c r="F661" s="110"/>
      <c r="G661" s="110"/>
      <c r="H661" s="110"/>
      <c r="I661" s="113"/>
      <c r="J661" s="85"/>
      <c r="K661" s="114">
        <v>0</v>
      </c>
      <c r="L661" s="109"/>
      <c r="M661" s="108"/>
      <c r="N661" s="118"/>
      <c r="O661" s="76"/>
    </row>
    <row r="662" spans="1:15" ht="18.75" hidden="1" customHeight="1" thickTop="1" thickBot="1">
      <c r="A662" s="162"/>
      <c r="B662" s="182"/>
      <c r="C662" s="110"/>
      <c r="D662" s="106"/>
      <c r="E662" s="110"/>
      <c r="F662" s="110"/>
      <c r="G662" s="110"/>
      <c r="H662" s="110"/>
      <c r="I662" s="113"/>
      <c r="J662" s="85"/>
      <c r="K662" s="114">
        <v>0</v>
      </c>
      <c r="L662" s="109"/>
      <c r="M662" s="108"/>
      <c r="N662" s="118"/>
      <c r="O662" s="76"/>
    </row>
    <row r="663" spans="1:15" ht="18.75" hidden="1" customHeight="1" thickTop="1" thickBot="1">
      <c r="A663" s="162"/>
      <c r="B663" s="182"/>
      <c r="C663" s="110"/>
      <c r="D663" s="106"/>
      <c r="E663" s="110"/>
      <c r="F663" s="110"/>
      <c r="G663" s="110"/>
      <c r="H663" s="110"/>
      <c r="I663" s="113"/>
      <c r="J663" s="85"/>
      <c r="K663" s="114">
        <v>0</v>
      </c>
      <c r="L663" s="109"/>
      <c r="M663" s="108"/>
      <c r="N663" s="118"/>
      <c r="O663" s="76"/>
    </row>
    <row r="664" spans="1:15" ht="18.75" hidden="1" customHeight="1" thickTop="1" thickBot="1">
      <c r="A664" s="162"/>
      <c r="B664" s="182"/>
      <c r="C664" s="110"/>
      <c r="D664" s="106"/>
      <c r="E664" s="110"/>
      <c r="F664" s="110"/>
      <c r="G664" s="110"/>
      <c r="H664" s="110"/>
      <c r="I664" s="113"/>
      <c r="J664" s="85"/>
      <c r="K664" s="114">
        <v>0</v>
      </c>
      <c r="L664" s="109"/>
      <c r="M664" s="108"/>
      <c r="N664" s="118"/>
      <c r="O664" s="76"/>
    </row>
    <row r="665" spans="1:15" ht="18.75" hidden="1" customHeight="1" thickTop="1" thickBot="1">
      <c r="A665" s="162"/>
      <c r="B665" s="182"/>
      <c r="C665" s="110"/>
      <c r="D665" s="106"/>
      <c r="E665" s="110"/>
      <c r="F665" s="110"/>
      <c r="G665" s="110"/>
      <c r="H665" s="110"/>
      <c r="I665" s="113"/>
      <c r="J665" s="85"/>
      <c r="K665" s="114">
        <v>0</v>
      </c>
      <c r="L665" s="109"/>
      <c r="M665" s="108"/>
      <c r="N665" s="118"/>
      <c r="O665" s="76"/>
    </row>
    <row r="666" spans="1:15" ht="18.75" hidden="1" customHeight="1" thickTop="1" thickBot="1">
      <c r="A666" s="162"/>
      <c r="B666" s="182"/>
      <c r="C666" s="110"/>
      <c r="D666" s="106"/>
      <c r="E666" s="110"/>
      <c r="F666" s="110"/>
      <c r="G666" s="110"/>
      <c r="H666" s="110"/>
      <c r="I666" s="113"/>
      <c r="J666" s="85"/>
      <c r="K666" s="114">
        <v>0</v>
      </c>
      <c r="L666" s="109"/>
      <c r="M666" s="108"/>
      <c r="N666" s="118"/>
      <c r="O666" s="76"/>
    </row>
    <row r="667" spans="1:15" ht="18.75" customHeight="1" thickTop="1" thickBot="1">
      <c r="A667" s="162"/>
      <c r="B667" s="146"/>
      <c r="C667" s="178" t="s">
        <v>408</v>
      </c>
      <c r="D667" s="147">
        <v>7236206</v>
      </c>
      <c r="E667" s="413" t="s">
        <v>1849</v>
      </c>
      <c r="F667" s="413"/>
      <c r="G667" s="413"/>
      <c r="H667" s="413"/>
      <c r="I667" s="148" t="s">
        <v>41</v>
      </c>
      <c r="J667" s="145" t="s">
        <v>409</v>
      </c>
      <c r="K667" s="149">
        <v>1.4031359999999999</v>
      </c>
      <c r="L667" s="150">
        <f>K667*(1-$H$3/100)</f>
        <v>1.4031359999999999</v>
      </c>
      <c r="M667" s="151">
        <f>K667*$H$2</f>
        <v>59.086056959999993</v>
      </c>
      <c r="N667" s="152">
        <f>M667*(1-$H$3/100)</f>
        <v>59.086056959999993</v>
      </c>
      <c r="O667" s="76"/>
    </row>
    <row r="668" spans="1:15" ht="18.75" hidden="1" customHeight="1" thickTop="1" thickBot="1">
      <c r="A668" s="162"/>
      <c r="B668" s="129"/>
      <c r="C668" s="220"/>
      <c r="D668" s="221"/>
      <c r="E668" s="220"/>
      <c r="F668" s="220"/>
      <c r="G668" s="220"/>
      <c r="H668" s="220"/>
      <c r="I668" s="222"/>
      <c r="J668" s="145"/>
      <c r="K668" s="223">
        <v>0</v>
      </c>
      <c r="L668" s="224"/>
      <c r="M668" s="225"/>
      <c r="N668" s="226"/>
      <c r="O668" s="76"/>
    </row>
    <row r="669" spans="1:15" ht="18.75" hidden="1" customHeight="1" thickTop="1" thickBot="1">
      <c r="A669" s="162"/>
      <c r="B669" s="129"/>
      <c r="C669" s="220"/>
      <c r="D669" s="221"/>
      <c r="E669" s="220"/>
      <c r="F669" s="220"/>
      <c r="G669" s="220"/>
      <c r="H669" s="220"/>
      <c r="I669" s="222"/>
      <c r="J669" s="145"/>
      <c r="K669" s="223">
        <v>0</v>
      </c>
      <c r="L669" s="224"/>
      <c r="M669" s="225"/>
      <c r="N669" s="226"/>
      <c r="O669" s="76"/>
    </row>
    <row r="670" spans="1:15" ht="18.75" hidden="1" customHeight="1" thickTop="1" thickBot="1">
      <c r="A670" s="162"/>
      <c r="B670" s="129"/>
      <c r="C670" s="220"/>
      <c r="D670" s="221"/>
      <c r="E670" s="220"/>
      <c r="F670" s="220"/>
      <c r="G670" s="220"/>
      <c r="H670" s="220"/>
      <c r="I670" s="222"/>
      <c r="J670" s="145"/>
      <c r="K670" s="223">
        <v>0</v>
      </c>
      <c r="L670" s="224"/>
      <c r="M670" s="225"/>
      <c r="N670" s="226"/>
      <c r="O670" s="76"/>
    </row>
    <row r="671" spans="1:15" ht="18.75" hidden="1" customHeight="1" thickTop="1" thickBot="1">
      <c r="A671" s="162"/>
      <c r="B671" s="129"/>
      <c r="C671" s="220"/>
      <c r="D671" s="221"/>
      <c r="E671" s="220"/>
      <c r="F671" s="220"/>
      <c r="G671" s="220"/>
      <c r="H671" s="220"/>
      <c r="I671" s="222"/>
      <c r="J671" s="145"/>
      <c r="K671" s="223">
        <v>0</v>
      </c>
      <c r="L671" s="224"/>
      <c r="M671" s="225"/>
      <c r="N671" s="226"/>
      <c r="O671" s="76"/>
    </row>
    <row r="672" spans="1:15" ht="18.75" hidden="1" customHeight="1" thickTop="1" thickBot="1">
      <c r="A672" s="162"/>
      <c r="B672" s="129"/>
      <c r="C672" s="220"/>
      <c r="D672" s="221"/>
      <c r="E672" s="220"/>
      <c r="F672" s="220"/>
      <c r="G672" s="220"/>
      <c r="H672" s="220"/>
      <c r="I672" s="222"/>
      <c r="J672" s="145"/>
      <c r="K672" s="223">
        <v>0</v>
      </c>
      <c r="L672" s="224"/>
      <c r="M672" s="225"/>
      <c r="N672" s="226"/>
      <c r="O672" s="76"/>
    </row>
    <row r="673" spans="1:15" ht="18.75" hidden="1" customHeight="1" thickTop="1" thickBot="1">
      <c r="A673" s="162"/>
      <c r="B673" s="129"/>
      <c r="C673" s="220"/>
      <c r="D673" s="221"/>
      <c r="E673" s="220"/>
      <c r="F673" s="220"/>
      <c r="G673" s="220"/>
      <c r="H673" s="220"/>
      <c r="I673" s="222"/>
      <c r="J673" s="145"/>
      <c r="K673" s="223">
        <v>0</v>
      </c>
      <c r="L673" s="224"/>
      <c r="M673" s="225"/>
      <c r="N673" s="226"/>
      <c r="O673" s="76"/>
    </row>
    <row r="674" spans="1:15" ht="18.75" hidden="1" customHeight="1" thickTop="1" thickBot="1">
      <c r="A674" s="162"/>
      <c r="B674" s="129"/>
      <c r="C674" s="220"/>
      <c r="D674" s="221"/>
      <c r="E674" s="220"/>
      <c r="F674" s="220"/>
      <c r="G674" s="220"/>
      <c r="H674" s="220"/>
      <c r="I674" s="222"/>
      <c r="J674" s="145"/>
      <c r="K674" s="223">
        <v>0</v>
      </c>
      <c r="L674" s="224"/>
      <c r="M674" s="225"/>
      <c r="N674" s="226"/>
      <c r="O674" s="76"/>
    </row>
    <row r="675" spans="1:15" ht="18.75" hidden="1" customHeight="1" thickTop="1" thickBot="1">
      <c r="A675" s="162"/>
      <c r="B675" s="129"/>
      <c r="C675" s="220"/>
      <c r="D675" s="221"/>
      <c r="E675" s="220"/>
      <c r="F675" s="220"/>
      <c r="G675" s="220"/>
      <c r="H675" s="220"/>
      <c r="I675" s="222"/>
      <c r="J675" s="145"/>
      <c r="K675" s="223">
        <v>0</v>
      </c>
      <c r="L675" s="224"/>
      <c r="M675" s="225"/>
      <c r="N675" s="226"/>
      <c r="O675" s="76"/>
    </row>
    <row r="676" spans="1:15" ht="18.600000000000001" customHeight="1" thickTop="1" thickBot="1">
      <c r="A676" s="162"/>
      <c r="B676" s="407"/>
      <c r="C676" s="185" t="s">
        <v>4133</v>
      </c>
      <c r="D676" s="186">
        <v>7236406</v>
      </c>
      <c r="E676" s="420" t="s">
        <v>4129</v>
      </c>
      <c r="F676" s="420"/>
      <c r="G676" s="420"/>
      <c r="H676" s="420"/>
      <c r="I676" s="187" t="s">
        <v>41</v>
      </c>
      <c r="J676" s="145" t="s">
        <v>409</v>
      </c>
      <c r="K676" s="188">
        <v>0.43609999999999999</v>
      </c>
      <c r="L676" s="189">
        <f>K676*(1-$H$3/100)</f>
        <v>0.43609999999999999</v>
      </c>
      <c r="M676" s="190">
        <f>K676*$H$2</f>
        <v>18.364170999999999</v>
      </c>
      <c r="N676" s="191">
        <f>M676*(1-$H$3/100)</f>
        <v>18.364170999999999</v>
      </c>
      <c r="O676" s="76"/>
    </row>
    <row r="677" spans="1:15" ht="19.149999999999999" customHeight="1" thickTop="1" thickBot="1">
      <c r="A677" s="162"/>
      <c r="B677" s="405"/>
      <c r="C677" s="110" t="s">
        <v>4134</v>
      </c>
      <c r="D677" s="106">
        <v>7236506</v>
      </c>
      <c r="E677" s="409" t="s">
        <v>4130</v>
      </c>
      <c r="F677" s="409"/>
      <c r="G677" s="409"/>
      <c r="H677" s="409"/>
      <c r="I677" s="113" t="s">
        <v>41</v>
      </c>
      <c r="J677" s="145" t="s">
        <v>409</v>
      </c>
      <c r="K677" s="188">
        <v>0.43609999999999999</v>
      </c>
      <c r="L677" s="109">
        <f>K677*(1-$H$3/100)</f>
        <v>0.43609999999999999</v>
      </c>
      <c r="M677" s="108">
        <f>K677*$H$2</f>
        <v>18.364170999999999</v>
      </c>
      <c r="N677" s="118">
        <f>M677*(1-$H$3/100)</f>
        <v>18.364170999999999</v>
      </c>
      <c r="O677" s="76"/>
    </row>
    <row r="678" spans="1:15" ht="18.75" customHeight="1" thickTop="1" thickBot="1">
      <c r="A678" s="162"/>
      <c r="B678" s="405"/>
      <c r="C678" s="185" t="s">
        <v>4136</v>
      </c>
      <c r="D678" s="186">
        <v>7236606</v>
      </c>
      <c r="E678" s="420" t="s">
        <v>1850</v>
      </c>
      <c r="F678" s="420"/>
      <c r="G678" s="420"/>
      <c r="H678" s="420"/>
      <c r="I678" s="187" t="s">
        <v>41</v>
      </c>
      <c r="J678" s="145" t="s">
        <v>409</v>
      </c>
      <c r="K678" s="188">
        <v>0.4889</v>
      </c>
      <c r="L678" s="189">
        <f>K678*(1-$H$3/100)</f>
        <v>0.4889</v>
      </c>
      <c r="M678" s="190">
        <f>K678*$H$2</f>
        <v>20.587578999999998</v>
      </c>
      <c r="N678" s="191">
        <f>M678*(1-$H$3/100)</f>
        <v>20.587578999999998</v>
      </c>
      <c r="O678" s="76"/>
    </row>
    <row r="679" spans="1:15" ht="18.75" customHeight="1" thickTop="1" thickBot="1">
      <c r="A679" s="162"/>
      <c r="B679" s="406"/>
      <c r="C679" s="110" t="s">
        <v>4135</v>
      </c>
      <c r="D679" s="106">
        <v>7236806</v>
      </c>
      <c r="E679" s="409" t="s">
        <v>1851</v>
      </c>
      <c r="F679" s="409"/>
      <c r="G679" s="409"/>
      <c r="H679" s="409"/>
      <c r="I679" s="113" t="s">
        <v>41</v>
      </c>
      <c r="J679" s="145" t="s">
        <v>409</v>
      </c>
      <c r="K679" s="188">
        <v>0.4889</v>
      </c>
      <c r="L679" s="109">
        <f>K679*(1-$H$3/100)</f>
        <v>0.4889</v>
      </c>
      <c r="M679" s="108">
        <f>K679*$H$2</f>
        <v>20.587578999999998</v>
      </c>
      <c r="N679" s="118">
        <f>M679*(1-$H$3/100)</f>
        <v>20.587578999999998</v>
      </c>
      <c r="O679" s="76"/>
    </row>
    <row r="680" spans="1:15" ht="18.75" hidden="1" customHeight="1" thickTop="1" thickBot="1">
      <c r="A680" s="162"/>
      <c r="B680" s="181"/>
      <c r="C680" s="111"/>
      <c r="D680" s="83"/>
      <c r="E680" s="111"/>
      <c r="F680" s="111"/>
      <c r="G680" s="111"/>
      <c r="H680" s="111"/>
      <c r="I680" s="218"/>
      <c r="J680" s="145"/>
      <c r="K680" s="184">
        <v>0</v>
      </c>
      <c r="L680" s="77"/>
      <c r="M680" s="105"/>
      <c r="N680" s="44"/>
      <c r="O680" s="76"/>
    </row>
    <row r="681" spans="1:15" ht="18.75" hidden="1" customHeight="1" thickTop="1" thickBot="1">
      <c r="A681" s="162"/>
      <c r="B681" s="181"/>
      <c r="C681" s="111"/>
      <c r="D681" s="83"/>
      <c r="E681" s="111"/>
      <c r="F681" s="111"/>
      <c r="G681" s="111"/>
      <c r="H681" s="111"/>
      <c r="I681" s="218"/>
      <c r="J681" s="145"/>
      <c r="K681" s="184">
        <v>0</v>
      </c>
      <c r="L681" s="77"/>
      <c r="M681" s="105"/>
      <c r="N681" s="44"/>
      <c r="O681" s="76"/>
    </row>
    <row r="682" spans="1:15" ht="18.75" hidden="1" customHeight="1" thickTop="1" thickBot="1">
      <c r="A682" s="162"/>
      <c r="B682" s="181"/>
      <c r="C682" s="111"/>
      <c r="D682" s="83"/>
      <c r="E682" s="111"/>
      <c r="F682" s="111"/>
      <c r="G682" s="111"/>
      <c r="H682" s="111"/>
      <c r="I682" s="218"/>
      <c r="J682" s="145"/>
      <c r="K682" s="184">
        <v>0</v>
      </c>
      <c r="L682" s="77"/>
      <c r="M682" s="105"/>
      <c r="N682" s="44"/>
      <c r="O682" s="76"/>
    </row>
    <row r="683" spans="1:15" ht="18.75" hidden="1" customHeight="1" thickTop="1" thickBot="1">
      <c r="A683" s="162"/>
      <c r="B683" s="181"/>
      <c r="C683" s="111"/>
      <c r="D683" s="83"/>
      <c r="E683" s="111"/>
      <c r="F683" s="111"/>
      <c r="G683" s="111"/>
      <c r="H683" s="111"/>
      <c r="I683" s="218"/>
      <c r="J683" s="145"/>
      <c r="K683" s="184">
        <v>0</v>
      </c>
      <c r="L683" s="77"/>
      <c r="M683" s="105"/>
      <c r="N683" s="44"/>
      <c r="O683" s="76"/>
    </row>
    <row r="684" spans="1:15" ht="18.75" hidden="1" customHeight="1" thickTop="1" thickBot="1">
      <c r="A684" s="162"/>
      <c r="B684" s="181"/>
      <c r="C684" s="111"/>
      <c r="D684" s="83"/>
      <c r="E684" s="111"/>
      <c r="F684" s="111"/>
      <c r="G684" s="111"/>
      <c r="H684" s="111"/>
      <c r="I684" s="218"/>
      <c r="J684" s="145"/>
      <c r="K684" s="184">
        <v>0</v>
      </c>
      <c r="L684" s="77"/>
      <c r="M684" s="105"/>
      <c r="N684" s="44"/>
      <c r="O684" s="76"/>
    </row>
    <row r="685" spans="1:15" ht="18.75" hidden="1" customHeight="1" thickTop="1" thickBot="1">
      <c r="A685" s="162"/>
      <c r="B685" s="181"/>
      <c r="C685" s="111"/>
      <c r="D685" s="83"/>
      <c r="E685" s="111"/>
      <c r="F685" s="111"/>
      <c r="G685" s="111"/>
      <c r="H685" s="111"/>
      <c r="I685" s="218"/>
      <c r="J685" s="145"/>
      <c r="K685" s="184">
        <v>0</v>
      </c>
      <c r="L685" s="77"/>
      <c r="M685" s="105"/>
      <c r="N685" s="44"/>
      <c r="O685" s="76"/>
    </row>
    <row r="686" spans="1:15" ht="18.75" hidden="1" customHeight="1" thickTop="1" thickBot="1">
      <c r="A686" s="162"/>
      <c r="B686" s="181"/>
      <c r="C686" s="111"/>
      <c r="D686" s="83"/>
      <c r="E686" s="111"/>
      <c r="F686" s="111"/>
      <c r="G686" s="111"/>
      <c r="H686" s="111"/>
      <c r="I686" s="218"/>
      <c r="J686" s="145"/>
      <c r="K686" s="184">
        <v>0</v>
      </c>
      <c r="L686" s="77"/>
      <c r="M686" s="105"/>
      <c r="N686" s="44"/>
      <c r="O686" s="76"/>
    </row>
    <row r="687" spans="1:15" ht="18.75" hidden="1" customHeight="1" thickTop="1" thickBot="1">
      <c r="A687" s="162"/>
      <c r="B687" s="181"/>
      <c r="C687" s="111"/>
      <c r="D687" s="83"/>
      <c r="E687" s="111"/>
      <c r="F687" s="111"/>
      <c r="G687" s="111"/>
      <c r="H687" s="111"/>
      <c r="I687" s="218"/>
      <c r="J687" s="145"/>
      <c r="K687" s="184">
        <v>0</v>
      </c>
      <c r="L687" s="77"/>
      <c r="M687" s="105"/>
      <c r="N687" s="44"/>
      <c r="O687" s="76"/>
    </row>
    <row r="688" spans="1:15" ht="18.75" hidden="1" customHeight="1" thickTop="1" thickBot="1">
      <c r="A688" s="162"/>
      <c r="B688" s="181"/>
      <c r="C688" s="111"/>
      <c r="D688" s="83"/>
      <c r="E688" s="111"/>
      <c r="F688" s="111"/>
      <c r="G688" s="111"/>
      <c r="H688" s="111"/>
      <c r="I688" s="218"/>
      <c r="J688" s="145"/>
      <c r="K688" s="184">
        <v>0</v>
      </c>
      <c r="L688" s="77"/>
      <c r="M688" s="105"/>
      <c r="N688" s="44"/>
      <c r="O688" s="76"/>
    </row>
    <row r="689" spans="1:15" ht="18.75" hidden="1" customHeight="1" thickTop="1" thickBot="1">
      <c r="A689" s="162"/>
      <c r="B689" s="181"/>
      <c r="C689" s="111"/>
      <c r="D689" s="83"/>
      <c r="E689" s="111"/>
      <c r="F689" s="111"/>
      <c r="G689" s="111"/>
      <c r="H689" s="111"/>
      <c r="I689" s="218"/>
      <c r="J689" s="145"/>
      <c r="K689" s="184">
        <v>0</v>
      </c>
      <c r="L689" s="77"/>
      <c r="M689" s="105"/>
      <c r="N689" s="44"/>
      <c r="O689" s="76"/>
    </row>
    <row r="690" spans="1:15" ht="18.75" customHeight="1" thickTop="1" thickBot="1">
      <c r="A690" s="162"/>
      <c r="B690" s="407"/>
      <c r="C690" s="185" t="s">
        <v>410</v>
      </c>
      <c r="D690" s="186">
        <v>7237006</v>
      </c>
      <c r="E690" s="420" t="s">
        <v>1852</v>
      </c>
      <c r="F690" s="420"/>
      <c r="G690" s="420"/>
      <c r="H690" s="420"/>
      <c r="I690" s="187" t="s">
        <v>41</v>
      </c>
      <c r="J690" s="145" t="s">
        <v>409</v>
      </c>
      <c r="K690" s="188">
        <v>0.48159999999999997</v>
      </c>
      <c r="L690" s="189">
        <f>K690*(1-$H$3/100)</f>
        <v>0.48159999999999997</v>
      </c>
      <c r="M690" s="190">
        <f>K690*$H$2</f>
        <v>20.280175999999997</v>
      </c>
      <c r="N690" s="191">
        <f>M690*(1-$H$3/100)</f>
        <v>20.280175999999997</v>
      </c>
      <c r="O690" s="76"/>
    </row>
    <row r="691" spans="1:15" ht="18.75" customHeight="1" thickTop="1" thickBot="1">
      <c r="A691" s="162"/>
      <c r="B691" s="405"/>
      <c r="C691" s="112" t="s">
        <v>411</v>
      </c>
      <c r="D691" s="95">
        <v>7237206</v>
      </c>
      <c r="E691" s="414" t="s">
        <v>1853</v>
      </c>
      <c r="F691" s="414"/>
      <c r="G691" s="414"/>
      <c r="H691" s="414"/>
      <c r="I691" s="96" t="s">
        <v>41</v>
      </c>
      <c r="J691" s="145" t="s">
        <v>409</v>
      </c>
      <c r="K691" s="98">
        <v>0.48159999999999997</v>
      </c>
      <c r="L691" s="99">
        <f>K691*(1-$H$3/100)</f>
        <v>0.48159999999999997</v>
      </c>
      <c r="M691" s="100">
        <f>K691*$H$2</f>
        <v>20.280175999999997</v>
      </c>
      <c r="N691" s="69">
        <f>M691*(1-$H$3/100)</f>
        <v>20.280175999999997</v>
      </c>
      <c r="O691" s="76"/>
    </row>
    <row r="692" spans="1:15" ht="18.75" customHeight="1" thickTop="1" thickBot="1">
      <c r="A692" s="162"/>
      <c r="B692" s="405"/>
      <c r="C692" s="112" t="s">
        <v>412</v>
      </c>
      <c r="D692" s="95">
        <v>7237406</v>
      </c>
      <c r="E692" s="414" t="s">
        <v>1854</v>
      </c>
      <c r="F692" s="414"/>
      <c r="G692" s="414"/>
      <c r="H692" s="414"/>
      <c r="I692" s="96" t="s">
        <v>41</v>
      </c>
      <c r="J692" s="145" t="s">
        <v>409</v>
      </c>
      <c r="K692" s="98">
        <v>0.50880000000000003</v>
      </c>
      <c r="L692" s="99">
        <f>K692*(1-$H$3/100)</f>
        <v>0.50880000000000003</v>
      </c>
      <c r="M692" s="100">
        <f>K692*$H$2</f>
        <v>21.425568000000002</v>
      </c>
      <c r="N692" s="69">
        <f>M692*(1-$H$3/100)</f>
        <v>21.425568000000002</v>
      </c>
      <c r="O692" s="76"/>
    </row>
    <row r="693" spans="1:15" ht="18.75" customHeight="1" thickTop="1" thickBot="1">
      <c r="A693" s="162"/>
      <c r="B693" s="406"/>
      <c r="C693" s="110" t="s">
        <v>413</v>
      </c>
      <c r="D693" s="106">
        <v>7237606</v>
      </c>
      <c r="E693" s="409" t="s">
        <v>1855</v>
      </c>
      <c r="F693" s="409"/>
      <c r="G693" s="409"/>
      <c r="H693" s="409"/>
      <c r="I693" s="113" t="s">
        <v>41</v>
      </c>
      <c r="J693" s="145" t="s">
        <v>409</v>
      </c>
      <c r="K693" s="114">
        <v>0.50880000000000003</v>
      </c>
      <c r="L693" s="109">
        <f>K693*(1-$H$3/100)</f>
        <v>0.50880000000000003</v>
      </c>
      <c r="M693" s="108">
        <f>K693*$H$2</f>
        <v>21.425568000000002</v>
      </c>
      <c r="N693" s="118">
        <f>M693*(1-$H$3/100)</f>
        <v>21.425568000000002</v>
      </c>
      <c r="O693" s="76"/>
    </row>
    <row r="694" spans="1:15" ht="18.75" hidden="1" customHeight="1" thickTop="1" thickBot="1">
      <c r="A694" s="162"/>
      <c r="B694" s="181"/>
      <c r="C694" s="111"/>
      <c r="D694" s="83"/>
      <c r="E694" s="111"/>
      <c r="F694" s="111"/>
      <c r="G694" s="111"/>
      <c r="H694" s="111"/>
      <c r="I694" s="218"/>
      <c r="J694" s="145"/>
      <c r="K694" s="184">
        <v>0</v>
      </c>
      <c r="L694" s="77"/>
      <c r="M694" s="105"/>
      <c r="N694" s="44"/>
      <c r="O694" s="76"/>
    </row>
    <row r="695" spans="1:15" ht="18.75" hidden="1" customHeight="1" thickTop="1" thickBot="1">
      <c r="A695" s="162"/>
      <c r="B695" s="181"/>
      <c r="C695" s="111"/>
      <c r="D695" s="83"/>
      <c r="E695" s="111"/>
      <c r="F695" s="111"/>
      <c r="G695" s="111"/>
      <c r="H695" s="111"/>
      <c r="I695" s="218"/>
      <c r="J695" s="145"/>
      <c r="K695" s="184">
        <v>0</v>
      </c>
      <c r="L695" s="77"/>
      <c r="M695" s="105"/>
      <c r="N695" s="44"/>
      <c r="O695" s="76"/>
    </row>
    <row r="696" spans="1:15" ht="18.75" hidden="1" customHeight="1" thickTop="1" thickBot="1">
      <c r="A696" s="162"/>
      <c r="B696" s="181"/>
      <c r="C696" s="111"/>
      <c r="D696" s="83"/>
      <c r="E696" s="111"/>
      <c r="F696" s="111"/>
      <c r="G696" s="111"/>
      <c r="H696" s="111"/>
      <c r="I696" s="218"/>
      <c r="J696" s="145"/>
      <c r="K696" s="184">
        <v>0</v>
      </c>
      <c r="L696" s="77"/>
      <c r="M696" s="105"/>
      <c r="N696" s="44"/>
      <c r="O696" s="76"/>
    </row>
    <row r="697" spans="1:15" ht="18.75" hidden="1" customHeight="1" thickTop="1" thickBot="1">
      <c r="A697" s="162"/>
      <c r="B697" s="181"/>
      <c r="C697" s="111"/>
      <c r="D697" s="83"/>
      <c r="E697" s="111"/>
      <c r="F697" s="111"/>
      <c r="G697" s="111"/>
      <c r="H697" s="111"/>
      <c r="I697" s="218"/>
      <c r="J697" s="145"/>
      <c r="K697" s="184">
        <v>0</v>
      </c>
      <c r="L697" s="77"/>
      <c r="M697" s="105"/>
      <c r="N697" s="44"/>
      <c r="O697" s="76"/>
    </row>
    <row r="698" spans="1:15" ht="18.75" hidden="1" customHeight="1" thickTop="1" thickBot="1">
      <c r="A698" s="162"/>
      <c r="B698" s="181"/>
      <c r="C698" s="111"/>
      <c r="D698" s="83"/>
      <c r="E698" s="111"/>
      <c r="F698" s="111"/>
      <c r="G698" s="111"/>
      <c r="H698" s="111"/>
      <c r="I698" s="218"/>
      <c r="J698" s="145"/>
      <c r="K698" s="184">
        <v>0</v>
      </c>
      <c r="L698" s="77"/>
      <c r="M698" s="105"/>
      <c r="N698" s="44"/>
      <c r="O698" s="76"/>
    </row>
    <row r="699" spans="1:15" ht="18.75" hidden="1" customHeight="1" thickTop="1" thickBot="1">
      <c r="A699" s="162"/>
      <c r="B699" s="181"/>
      <c r="C699" s="111"/>
      <c r="D699" s="83"/>
      <c r="E699" s="111"/>
      <c r="F699" s="111"/>
      <c r="G699" s="111"/>
      <c r="H699" s="111"/>
      <c r="I699" s="218"/>
      <c r="J699" s="145"/>
      <c r="K699" s="184">
        <v>0</v>
      </c>
      <c r="L699" s="77"/>
      <c r="M699" s="105"/>
      <c r="N699" s="44"/>
      <c r="O699" s="76"/>
    </row>
    <row r="700" spans="1:15" ht="18.75" hidden="1" customHeight="1" thickTop="1" thickBot="1">
      <c r="A700" s="162"/>
      <c r="B700" s="181"/>
      <c r="C700" s="111"/>
      <c r="D700" s="83"/>
      <c r="E700" s="111"/>
      <c r="F700" s="111"/>
      <c r="G700" s="111"/>
      <c r="H700" s="111"/>
      <c r="I700" s="218"/>
      <c r="J700" s="145"/>
      <c r="K700" s="184">
        <v>0</v>
      </c>
      <c r="L700" s="77"/>
      <c r="M700" s="105"/>
      <c r="N700" s="44"/>
      <c r="O700" s="76"/>
    </row>
    <row r="701" spans="1:15" ht="18.75" hidden="1" customHeight="1" thickTop="1" thickBot="1">
      <c r="A701" s="162"/>
      <c r="B701" s="181"/>
      <c r="C701" s="111"/>
      <c r="D701" s="83"/>
      <c r="E701" s="111"/>
      <c r="F701" s="111"/>
      <c r="G701" s="111"/>
      <c r="H701" s="111"/>
      <c r="I701" s="218"/>
      <c r="J701" s="145"/>
      <c r="K701" s="184">
        <v>0</v>
      </c>
      <c r="L701" s="77"/>
      <c r="M701" s="105"/>
      <c r="N701" s="44"/>
      <c r="O701" s="76"/>
    </row>
    <row r="702" spans="1:15" ht="18.75" hidden="1" customHeight="1" thickTop="1" thickBot="1">
      <c r="A702" s="162"/>
      <c r="B702" s="181"/>
      <c r="C702" s="111"/>
      <c r="D702" s="83"/>
      <c r="E702" s="111"/>
      <c r="F702" s="111"/>
      <c r="G702" s="111"/>
      <c r="H702" s="111"/>
      <c r="I702" s="218"/>
      <c r="J702" s="145"/>
      <c r="K702" s="184">
        <v>0</v>
      </c>
      <c r="L702" s="77"/>
      <c r="M702" s="105"/>
      <c r="N702" s="44"/>
      <c r="O702" s="76"/>
    </row>
    <row r="703" spans="1:15" ht="18.75" hidden="1" customHeight="1" thickTop="1" thickBot="1">
      <c r="A703" s="162"/>
      <c r="B703" s="181"/>
      <c r="C703" s="111"/>
      <c r="D703" s="83"/>
      <c r="E703" s="111"/>
      <c r="F703" s="111"/>
      <c r="G703" s="111"/>
      <c r="H703" s="111"/>
      <c r="I703" s="218"/>
      <c r="J703" s="145"/>
      <c r="K703" s="184">
        <v>0</v>
      </c>
      <c r="L703" s="77"/>
      <c r="M703" s="105"/>
      <c r="N703" s="44"/>
      <c r="O703" s="76"/>
    </row>
    <row r="704" spans="1:15" ht="18.75" customHeight="1" thickTop="1" thickBot="1">
      <c r="A704" s="162"/>
      <c r="B704" s="407"/>
      <c r="C704" s="136" t="s">
        <v>414</v>
      </c>
      <c r="D704" s="132">
        <v>7241001</v>
      </c>
      <c r="E704" s="419" t="s">
        <v>1856</v>
      </c>
      <c r="F704" s="419"/>
      <c r="G704" s="419"/>
      <c r="H704" s="419"/>
      <c r="I704" s="133" t="s">
        <v>41</v>
      </c>
      <c r="J704" s="60" t="s">
        <v>385</v>
      </c>
      <c r="K704" s="101">
        <v>2.1191756138865365</v>
      </c>
      <c r="L704" s="70">
        <f t="shared" ref="L704:L709" si="48">K704*(1-$H$3/100)</f>
        <v>2.1191756138865365</v>
      </c>
      <c r="M704" s="66">
        <f t="shared" ref="M704:M709" si="49">K704*$H$2</f>
        <v>89.238485100762048</v>
      </c>
      <c r="N704" s="43">
        <f t="shared" ref="N704:N709" si="50">M704*(1-$H$3/100)</f>
        <v>89.238485100762048</v>
      </c>
      <c r="O704" s="76"/>
    </row>
    <row r="705" spans="1:15" ht="18.75" customHeight="1" thickTop="1" thickBot="1">
      <c r="A705" s="162"/>
      <c r="B705" s="405"/>
      <c r="C705" s="38" t="s">
        <v>415</v>
      </c>
      <c r="D705" s="37">
        <v>7241002</v>
      </c>
      <c r="E705" s="408" t="s">
        <v>1856</v>
      </c>
      <c r="F705" s="408"/>
      <c r="G705" s="408"/>
      <c r="H705" s="408"/>
      <c r="I705" s="65" t="s">
        <v>41</v>
      </c>
      <c r="J705" s="84" t="s">
        <v>11</v>
      </c>
      <c r="K705" s="101">
        <v>8.9106858594411502</v>
      </c>
      <c r="L705" s="70">
        <f t="shared" si="48"/>
        <v>8.9106858594411502</v>
      </c>
      <c r="M705" s="66">
        <f t="shared" si="49"/>
        <v>375.22898154106684</v>
      </c>
      <c r="N705" s="43">
        <f t="shared" si="50"/>
        <v>375.22898154106684</v>
      </c>
      <c r="O705" s="76"/>
    </row>
    <row r="706" spans="1:15" ht="18.75" customHeight="1" thickTop="1" thickBot="1">
      <c r="A706" s="422" t="s">
        <v>1</v>
      </c>
      <c r="B706" s="405"/>
      <c r="C706" s="112" t="s">
        <v>416</v>
      </c>
      <c r="D706" s="95">
        <v>7241004</v>
      </c>
      <c r="E706" s="414" t="s">
        <v>1856</v>
      </c>
      <c r="F706" s="414"/>
      <c r="G706" s="414"/>
      <c r="H706" s="414"/>
      <c r="I706" s="96" t="s">
        <v>41</v>
      </c>
      <c r="J706" s="85" t="s">
        <v>386</v>
      </c>
      <c r="K706" s="98">
        <v>7.6730906011854358</v>
      </c>
      <c r="L706" s="99">
        <f t="shared" si="48"/>
        <v>7.6730906011854358</v>
      </c>
      <c r="M706" s="100">
        <f t="shared" si="49"/>
        <v>323.11384521591867</v>
      </c>
      <c r="N706" s="69">
        <f t="shared" si="50"/>
        <v>323.11384521591867</v>
      </c>
      <c r="O706" s="76"/>
    </row>
    <row r="707" spans="1:15" ht="18.75" customHeight="1" thickTop="1" thickBot="1">
      <c r="A707" s="423"/>
      <c r="B707" s="405"/>
      <c r="C707" s="38" t="s">
        <v>417</v>
      </c>
      <c r="D707" s="37">
        <v>7241501</v>
      </c>
      <c r="E707" s="408" t="s">
        <v>1857</v>
      </c>
      <c r="F707" s="408"/>
      <c r="G707" s="408"/>
      <c r="H707" s="408"/>
      <c r="I707" s="65" t="s">
        <v>41</v>
      </c>
      <c r="J707" s="60" t="s">
        <v>385</v>
      </c>
      <c r="K707" s="101">
        <v>2.1926062658763761</v>
      </c>
      <c r="L707" s="70">
        <f t="shared" si="48"/>
        <v>2.1926062658763761</v>
      </c>
      <c r="M707" s="66">
        <f t="shared" si="49"/>
        <v>92.330649856054194</v>
      </c>
      <c r="N707" s="43">
        <f t="shared" si="50"/>
        <v>92.330649856054194</v>
      </c>
      <c r="O707" s="76"/>
    </row>
    <row r="708" spans="1:15" ht="18.75" customHeight="1" thickTop="1" thickBot="1">
      <c r="A708" s="423"/>
      <c r="B708" s="405"/>
      <c r="C708" s="38" t="s">
        <v>418</v>
      </c>
      <c r="D708" s="37">
        <v>7241502</v>
      </c>
      <c r="E708" s="408" t="s">
        <v>1857</v>
      </c>
      <c r="F708" s="408"/>
      <c r="G708" s="408"/>
      <c r="H708" s="408"/>
      <c r="I708" s="65" t="s">
        <v>41</v>
      </c>
      <c r="J708" s="84" t="s">
        <v>11</v>
      </c>
      <c r="K708" s="101">
        <v>10.107027942421675</v>
      </c>
      <c r="L708" s="70">
        <f t="shared" si="48"/>
        <v>10.107027942421675</v>
      </c>
      <c r="M708" s="66">
        <f t="shared" si="49"/>
        <v>425.60694665537676</v>
      </c>
      <c r="N708" s="43">
        <f t="shared" si="50"/>
        <v>425.60694665537676</v>
      </c>
      <c r="O708" s="76"/>
    </row>
    <row r="709" spans="1:15" ht="18.75" customHeight="1" thickTop="1" thickBot="1">
      <c r="A709" s="423"/>
      <c r="B709" s="406"/>
      <c r="C709" s="110" t="s">
        <v>419</v>
      </c>
      <c r="D709" s="106">
        <v>7241504</v>
      </c>
      <c r="E709" s="409" t="s">
        <v>1857</v>
      </c>
      <c r="F709" s="409"/>
      <c r="G709" s="409"/>
      <c r="H709" s="409"/>
      <c r="I709" s="113" t="s">
        <v>41</v>
      </c>
      <c r="J709" s="85" t="s">
        <v>386</v>
      </c>
      <c r="K709" s="114">
        <v>7.8793564775613882</v>
      </c>
      <c r="L709" s="109">
        <f t="shared" si="48"/>
        <v>7.8793564775613882</v>
      </c>
      <c r="M709" s="108">
        <f t="shared" si="49"/>
        <v>331.79970127011006</v>
      </c>
      <c r="N709" s="118">
        <f t="shared" si="50"/>
        <v>331.79970127011006</v>
      </c>
      <c r="O709" s="76"/>
    </row>
    <row r="710" spans="1:15" ht="18.75" hidden="1" customHeight="1" thickTop="1" thickBot="1">
      <c r="A710" s="423"/>
      <c r="B710" s="181"/>
      <c r="C710" s="111"/>
      <c r="D710" s="83"/>
      <c r="E710" s="111"/>
      <c r="F710" s="111"/>
      <c r="G710" s="111"/>
      <c r="H710" s="111"/>
      <c r="I710" s="218"/>
      <c r="J710" s="85"/>
      <c r="K710" s="184">
        <v>0</v>
      </c>
      <c r="L710" s="77"/>
      <c r="M710" s="105"/>
      <c r="N710" s="44"/>
      <c r="O710" s="76"/>
    </row>
    <row r="711" spans="1:15" ht="18.75" hidden="1" customHeight="1" thickTop="1" thickBot="1">
      <c r="A711" s="423"/>
      <c r="B711" s="181"/>
      <c r="C711" s="111"/>
      <c r="D711" s="83"/>
      <c r="E711" s="111"/>
      <c r="F711" s="111"/>
      <c r="G711" s="111"/>
      <c r="H711" s="111"/>
      <c r="I711" s="218"/>
      <c r="J711" s="85"/>
      <c r="K711" s="184">
        <v>0</v>
      </c>
      <c r="L711" s="77"/>
      <c r="M711" s="105"/>
      <c r="N711" s="44"/>
      <c r="O711" s="76"/>
    </row>
    <row r="712" spans="1:15" ht="18.75" hidden="1" customHeight="1" thickTop="1" thickBot="1">
      <c r="A712" s="423"/>
      <c r="B712" s="181"/>
      <c r="C712" s="111"/>
      <c r="D712" s="83"/>
      <c r="E712" s="111"/>
      <c r="F712" s="111"/>
      <c r="G712" s="111"/>
      <c r="H712" s="111"/>
      <c r="I712" s="218"/>
      <c r="J712" s="85"/>
      <c r="K712" s="184">
        <v>0</v>
      </c>
      <c r="L712" s="77"/>
      <c r="M712" s="105"/>
      <c r="N712" s="44"/>
      <c r="O712" s="76"/>
    </row>
    <row r="713" spans="1:15" ht="18.75" hidden="1" customHeight="1" thickTop="1" thickBot="1">
      <c r="A713" s="423"/>
      <c r="B713" s="181"/>
      <c r="C713" s="111"/>
      <c r="D713" s="83"/>
      <c r="E713" s="111"/>
      <c r="F713" s="111"/>
      <c r="G713" s="111"/>
      <c r="H713" s="111"/>
      <c r="I713" s="218"/>
      <c r="J713" s="85"/>
      <c r="K713" s="184">
        <v>0</v>
      </c>
      <c r="L713" s="77"/>
      <c r="M713" s="105"/>
      <c r="N713" s="44"/>
      <c r="O713" s="76"/>
    </row>
    <row r="714" spans="1:15" ht="18.75" hidden="1" customHeight="1" thickTop="1" thickBot="1">
      <c r="A714" s="423"/>
      <c r="B714" s="181"/>
      <c r="C714" s="111"/>
      <c r="D714" s="83"/>
      <c r="E714" s="111"/>
      <c r="F714" s="111"/>
      <c r="G714" s="111"/>
      <c r="H714" s="111"/>
      <c r="I714" s="218"/>
      <c r="J714" s="85"/>
      <c r="K714" s="184">
        <v>0</v>
      </c>
      <c r="L714" s="77"/>
      <c r="M714" s="105"/>
      <c r="N714" s="44"/>
      <c r="O714" s="76"/>
    </row>
    <row r="715" spans="1:15" ht="18.75" hidden="1" customHeight="1" thickTop="1" thickBot="1">
      <c r="A715" s="423"/>
      <c r="B715" s="181"/>
      <c r="C715" s="111"/>
      <c r="D715" s="83"/>
      <c r="E715" s="111"/>
      <c r="F715" s="111"/>
      <c r="G715" s="111"/>
      <c r="H715" s="111"/>
      <c r="I715" s="218"/>
      <c r="J715" s="85"/>
      <c r="K715" s="184">
        <v>0</v>
      </c>
      <c r="L715" s="77"/>
      <c r="M715" s="105"/>
      <c r="N715" s="44"/>
      <c r="O715" s="76"/>
    </row>
    <row r="716" spans="1:15" ht="18.75" hidden="1" customHeight="1" thickTop="1" thickBot="1">
      <c r="A716" s="423"/>
      <c r="B716" s="181"/>
      <c r="C716" s="111"/>
      <c r="D716" s="83"/>
      <c r="E716" s="111"/>
      <c r="F716" s="111"/>
      <c r="G716" s="111"/>
      <c r="H716" s="111"/>
      <c r="I716" s="218"/>
      <c r="J716" s="85"/>
      <c r="K716" s="184">
        <v>0</v>
      </c>
      <c r="L716" s="77"/>
      <c r="M716" s="105"/>
      <c r="N716" s="44"/>
      <c r="O716" s="76"/>
    </row>
    <row r="717" spans="1:15" ht="18.75" hidden="1" customHeight="1" thickTop="1" thickBot="1">
      <c r="A717" s="423"/>
      <c r="B717" s="181"/>
      <c r="C717" s="111"/>
      <c r="D717" s="83"/>
      <c r="E717" s="111"/>
      <c r="F717" s="111"/>
      <c r="G717" s="111"/>
      <c r="H717" s="111"/>
      <c r="I717" s="218"/>
      <c r="J717" s="85"/>
      <c r="K717" s="184">
        <v>0</v>
      </c>
      <c r="L717" s="77"/>
      <c r="M717" s="105"/>
      <c r="N717" s="44"/>
      <c r="O717" s="76"/>
    </row>
    <row r="718" spans="1:15" ht="18.75" hidden="1" customHeight="1" thickTop="1" thickBot="1">
      <c r="A718" s="423"/>
      <c r="B718" s="181"/>
      <c r="C718" s="111"/>
      <c r="D718" s="83"/>
      <c r="E718" s="111"/>
      <c r="F718" s="111"/>
      <c r="G718" s="111"/>
      <c r="H718" s="111"/>
      <c r="I718" s="218"/>
      <c r="J718" s="85"/>
      <c r="K718" s="184">
        <v>0</v>
      </c>
      <c r="L718" s="77"/>
      <c r="M718" s="105"/>
      <c r="N718" s="44"/>
      <c r="O718" s="76"/>
    </row>
    <row r="719" spans="1:15" ht="18.75" hidden="1" customHeight="1" thickTop="1" thickBot="1">
      <c r="A719" s="423"/>
      <c r="B719" s="181"/>
      <c r="C719" s="111"/>
      <c r="D719" s="83"/>
      <c r="E719" s="111"/>
      <c r="F719" s="111"/>
      <c r="G719" s="111"/>
      <c r="H719" s="111"/>
      <c r="I719" s="218"/>
      <c r="J719" s="85"/>
      <c r="K719" s="184">
        <v>0</v>
      </c>
      <c r="L719" s="77"/>
      <c r="M719" s="105"/>
      <c r="N719" s="44"/>
      <c r="O719" s="76"/>
    </row>
    <row r="720" spans="1:15" ht="18.75" customHeight="1" thickTop="1" thickBot="1">
      <c r="A720" s="423"/>
      <c r="B720" s="407"/>
      <c r="C720" s="38" t="s">
        <v>420</v>
      </c>
      <c r="D720" s="37">
        <v>7243001</v>
      </c>
      <c r="E720" s="408" t="s">
        <v>1858</v>
      </c>
      <c r="F720" s="408"/>
      <c r="G720" s="408"/>
      <c r="H720" s="408"/>
      <c r="I720" s="65" t="s">
        <v>41</v>
      </c>
      <c r="J720" s="60" t="s">
        <v>385</v>
      </c>
      <c r="K720" s="101">
        <v>2.2359220999153262</v>
      </c>
      <c r="L720" s="70">
        <f t="shared" ref="L720:L725" si="51">K720*(1-$H$3/100)</f>
        <v>2.2359220999153262</v>
      </c>
      <c r="M720" s="66">
        <f t="shared" ref="M720:M725" si="52">K720*$H$2</f>
        <v>94.15467962743439</v>
      </c>
      <c r="N720" s="43">
        <f t="shared" ref="N720:N725" si="53">M720*(1-$H$3/100)</f>
        <v>94.15467962743439</v>
      </c>
      <c r="O720" s="76"/>
    </row>
    <row r="721" spans="1:15" ht="18.75" customHeight="1" thickTop="1" thickBot="1">
      <c r="A721" s="423"/>
      <c r="B721" s="405"/>
      <c r="C721" s="38" t="s">
        <v>421</v>
      </c>
      <c r="D721" s="37">
        <v>7243002</v>
      </c>
      <c r="E721" s="408" t="s">
        <v>1858</v>
      </c>
      <c r="F721" s="408"/>
      <c r="G721" s="408"/>
      <c r="H721" s="408"/>
      <c r="I721" s="65" t="s">
        <v>41</v>
      </c>
      <c r="J721" s="84" t="s">
        <v>11</v>
      </c>
      <c r="K721" s="101">
        <v>9.1169517358171035</v>
      </c>
      <c r="L721" s="70">
        <f t="shared" si="51"/>
        <v>9.1169517358171035</v>
      </c>
      <c r="M721" s="66">
        <f t="shared" si="52"/>
        <v>383.91483759525823</v>
      </c>
      <c r="N721" s="43">
        <f t="shared" si="53"/>
        <v>383.91483759525823</v>
      </c>
      <c r="O721" s="76"/>
    </row>
    <row r="722" spans="1:15" ht="18.75" customHeight="1" thickTop="1" thickBot="1">
      <c r="A722" s="423"/>
      <c r="B722" s="405"/>
      <c r="C722" s="112" t="s">
        <v>422</v>
      </c>
      <c r="D722" s="95">
        <v>7243004</v>
      </c>
      <c r="E722" s="414" t="s">
        <v>1858</v>
      </c>
      <c r="F722" s="414"/>
      <c r="G722" s="414"/>
      <c r="H722" s="414"/>
      <c r="I722" s="96" t="s">
        <v>41</v>
      </c>
      <c r="J722" s="85" t="s">
        <v>386</v>
      </c>
      <c r="K722" s="98">
        <v>7.8793564775613882</v>
      </c>
      <c r="L722" s="99">
        <f t="shared" si="51"/>
        <v>7.8793564775613882</v>
      </c>
      <c r="M722" s="100">
        <f t="shared" si="52"/>
        <v>331.79970127011006</v>
      </c>
      <c r="N722" s="69">
        <f t="shared" si="53"/>
        <v>331.79970127011006</v>
      </c>
      <c r="O722" s="76"/>
    </row>
    <row r="723" spans="1:15" ht="18.75" customHeight="1" thickTop="1" thickBot="1">
      <c r="A723" s="423"/>
      <c r="B723" s="405"/>
      <c r="C723" s="138" t="s">
        <v>424</v>
      </c>
      <c r="D723" s="59">
        <v>7243501</v>
      </c>
      <c r="E723" s="428" t="s">
        <v>1859</v>
      </c>
      <c r="F723" s="428"/>
      <c r="G723" s="428"/>
      <c r="H723" s="428"/>
      <c r="I723" s="139" t="s">
        <v>41</v>
      </c>
      <c r="J723" s="60" t="s">
        <v>385</v>
      </c>
      <c r="K723" s="101">
        <v>2.4009348010160876</v>
      </c>
      <c r="L723" s="70">
        <f t="shared" si="51"/>
        <v>2.4009348010160876</v>
      </c>
      <c r="M723" s="66">
        <f t="shared" si="52"/>
        <v>101.10336447078744</v>
      </c>
      <c r="N723" s="43">
        <f t="shared" si="53"/>
        <v>101.10336447078744</v>
      </c>
      <c r="O723" s="76"/>
    </row>
    <row r="724" spans="1:15" ht="18.75" customHeight="1" thickTop="1" thickBot="1">
      <c r="A724" s="423"/>
      <c r="B724" s="405"/>
      <c r="C724" s="38" t="s">
        <v>423</v>
      </c>
      <c r="D724" s="37">
        <v>7243502</v>
      </c>
      <c r="E724" s="408" t="s">
        <v>1859</v>
      </c>
      <c r="F724" s="408"/>
      <c r="G724" s="408"/>
      <c r="H724" s="408"/>
      <c r="I724" s="65" t="s">
        <v>41</v>
      </c>
      <c r="J724" s="84" t="s">
        <v>11</v>
      </c>
      <c r="K724" s="48">
        <v>9.8182557154953418</v>
      </c>
      <c r="L724" s="49">
        <f t="shared" si="51"/>
        <v>9.8182557154953418</v>
      </c>
      <c r="M724" s="50">
        <f t="shared" si="52"/>
        <v>413.44674817950886</v>
      </c>
      <c r="N724" s="51">
        <f t="shared" si="53"/>
        <v>413.44674817950886</v>
      </c>
      <c r="O724" s="76"/>
    </row>
    <row r="725" spans="1:15" ht="18.75" customHeight="1" thickTop="1" thickBot="1">
      <c r="A725" s="423"/>
      <c r="B725" s="406"/>
      <c r="C725" s="110" t="s">
        <v>425</v>
      </c>
      <c r="D725" s="106">
        <v>7243504</v>
      </c>
      <c r="E725" s="409" t="s">
        <v>1859</v>
      </c>
      <c r="F725" s="409"/>
      <c r="G725" s="409"/>
      <c r="H725" s="409"/>
      <c r="I725" s="113" t="s">
        <v>41</v>
      </c>
      <c r="J725" s="85" t="s">
        <v>386</v>
      </c>
      <c r="K725" s="114">
        <v>8.2093818797629137</v>
      </c>
      <c r="L725" s="109">
        <f t="shared" si="51"/>
        <v>8.2093818797629137</v>
      </c>
      <c r="M725" s="108">
        <f t="shared" si="52"/>
        <v>345.69707095681628</v>
      </c>
      <c r="N725" s="118">
        <f t="shared" si="53"/>
        <v>345.69707095681628</v>
      </c>
      <c r="O725" s="76"/>
    </row>
    <row r="726" spans="1:15" ht="18.75" hidden="1" customHeight="1" thickTop="1" thickBot="1">
      <c r="A726" s="183"/>
      <c r="B726" s="181"/>
      <c r="C726" s="111"/>
      <c r="D726" s="83"/>
      <c r="E726" s="111"/>
      <c r="F726" s="111"/>
      <c r="G726" s="111"/>
      <c r="H726" s="111"/>
      <c r="I726" s="218"/>
      <c r="J726" s="85"/>
      <c r="K726" s="184">
        <v>0</v>
      </c>
      <c r="L726" s="77"/>
      <c r="M726" s="105"/>
      <c r="N726" s="44"/>
      <c r="O726" s="76"/>
    </row>
    <row r="727" spans="1:15" ht="18.75" hidden="1" customHeight="1" thickTop="1" thickBot="1">
      <c r="A727" s="183"/>
      <c r="B727" s="181"/>
      <c r="C727" s="111"/>
      <c r="D727" s="83"/>
      <c r="E727" s="111"/>
      <c r="F727" s="111"/>
      <c r="G727" s="111"/>
      <c r="H727" s="111"/>
      <c r="I727" s="218"/>
      <c r="J727" s="85"/>
      <c r="K727" s="184">
        <v>0</v>
      </c>
      <c r="L727" s="77"/>
      <c r="M727" s="105"/>
      <c r="N727" s="44"/>
      <c r="O727" s="76"/>
    </row>
    <row r="728" spans="1:15" ht="18.75" hidden="1" customHeight="1" thickTop="1" thickBot="1">
      <c r="A728" s="183"/>
      <c r="B728" s="181"/>
      <c r="C728" s="111"/>
      <c r="D728" s="83"/>
      <c r="E728" s="111"/>
      <c r="F728" s="111"/>
      <c r="G728" s="111"/>
      <c r="H728" s="111"/>
      <c r="I728" s="218"/>
      <c r="J728" s="85"/>
      <c r="K728" s="184">
        <v>0</v>
      </c>
      <c r="L728" s="77"/>
      <c r="M728" s="105"/>
      <c r="N728" s="44"/>
      <c r="O728" s="76"/>
    </row>
    <row r="729" spans="1:15" ht="18.75" hidden="1" customHeight="1" thickTop="1" thickBot="1">
      <c r="A729" s="183"/>
      <c r="B729" s="181"/>
      <c r="C729" s="111"/>
      <c r="D729" s="83"/>
      <c r="E729" s="111"/>
      <c r="F729" s="111"/>
      <c r="G729" s="111"/>
      <c r="H729" s="111"/>
      <c r="I729" s="218"/>
      <c r="J729" s="85"/>
      <c r="K729" s="184">
        <v>0</v>
      </c>
      <c r="L729" s="77"/>
      <c r="M729" s="105"/>
      <c r="N729" s="44"/>
      <c r="O729" s="76"/>
    </row>
    <row r="730" spans="1:15" ht="18.75" hidden="1" customHeight="1" thickTop="1" thickBot="1">
      <c r="A730" s="183"/>
      <c r="B730" s="181"/>
      <c r="C730" s="111"/>
      <c r="D730" s="83"/>
      <c r="E730" s="111"/>
      <c r="F730" s="111"/>
      <c r="G730" s="111"/>
      <c r="H730" s="111"/>
      <c r="I730" s="218"/>
      <c r="J730" s="85"/>
      <c r="K730" s="184">
        <v>0</v>
      </c>
      <c r="L730" s="77"/>
      <c r="M730" s="105"/>
      <c r="N730" s="44"/>
      <c r="O730" s="76"/>
    </row>
    <row r="731" spans="1:15" ht="18.75" hidden="1" customHeight="1" thickTop="1" thickBot="1">
      <c r="A731" s="183"/>
      <c r="B731" s="181"/>
      <c r="C731" s="111"/>
      <c r="D731" s="83"/>
      <c r="E731" s="111"/>
      <c r="F731" s="111"/>
      <c r="G731" s="111"/>
      <c r="H731" s="111"/>
      <c r="I731" s="218"/>
      <c r="J731" s="85"/>
      <c r="K731" s="184">
        <v>0</v>
      </c>
      <c r="L731" s="77"/>
      <c r="M731" s="105"/>
      <c r="N731" s="44"/>
      <c r="O731" s="76"/>
    </row>
    <row r="732" spans="1:15" ht="18.75" hidden="1" customHeight="1" thickTop="1" thickBot="1">
      <c r="A732" s="183"/>
      <c r="B732" s="181"/>
      <c r="C732" s="111"/>
      <c r="D732" s="83"/>
      <c r="E732" s="111"/>
      <c r="F732" s="111"/>
      <c r="G732" s="111"/>
      <c r="H732" s="111"/>
      <c r="I732" s="218"/>
      <c r="J732" s="85"/>
      <c r="K732" s="184">
        <v>0</v>
      </c>
      <c r="L732" s="77"/>
      <c r="M732" s="105"/>
      <c r="N732" s="44"/>
      <c r="O732" s="76"/>
    </row>
    <row r="733" spans="1:15" ht="18.75" hidden="1" customHeight="1" thickTop="1" thickBot="1">
      <c r="A733" s="183"/>
      <c r="B733" s="181"/>
      <c r="C733" s="111"/>
      <c r="D733" s="83"/>
      <c r="E733" s="111"/>
      <c r="F733" s="111"/>
      <c r="G733" s="111"/>
      <c r="H733" s="111"/>
      <c r="I733" s="218"/>
      <c r="J733" s="85"/>
      <c r="K733" s="184">
        <v>0</v>
      </c>
      <c r="L733" s="77"/>
      <c r="M733" s="105"/>
      <c r="N733" s="44"/>
      <c r="O733" s="76"/>
    </row>
    <row r="734" spans="1:15" ht="18.75" hidden="1" customHeight="1" thickTop="1" thickBot="1">
      <c r="A734" s="183"/>
      <c r="B734" s="181"/>
      <c r="C734" s="111"/>
      <c r="D734" s="83"/>
      <c r="E734" s="111"/>
      <c r="F734" s="111"/>
      <c r="G734" s="111"/>
      <c r="H734" s="111"/>
      <c r="I734" s="218"/>
      <c r="J734" s="85"/>
      <c r="K734" s="184">
        <v>0</v>
      </c>
      <c r="L734" s="77"/>
      <c r="M734" s="105"/>
      <c r="N734" s="44"/>
      <c r="O734" s="76"/>
    </row>
    <row r="735" spans="1:15" ht="18.75" hidden="1" customHeight="1" thickTop="1" thickBot="1">
      <c r="A735" s="183"/>
      <c r="B735" s="181"/>
      <c r="C735" s="111"/>
      <c r="D735" s="83"/>
      <c r="E735" s="111"/>
      <c r="F735" s="111"/>
      <c r="G735" s="111"/>
      <c r="H735" s="111"/>
      <c r="I735" s="218"/>
      <c r="J735" s="85"/>
      <c r="K735" s="184">
        <v>0</v>
      </c>
      <c r="L735" s="77"/>
      <c r="M735" s="105"/>
      <c r="N735" s="44"/>
      <c r="O735" s="76"/>
    </row>
    <row r="736" spans="1:15" ht="18.75" customHeight="1" thickTop="1" thickBot="1">
      <c r="A736" s="162"/>
      <c r="B736" s="407"/>
      <c r="C736" s="38" t="s">
        <v>431</v>
      </c>
      <c r="D736" s="37">
        <v>7244502</v>
      </c>
      <c r="E736" s="408" t="s">
        <v>1860</v>
      </c>
      <c r="F736" s="408"/>
      <c r="G736" s="408"/>
      <c r="H736" s="408"/>
      <c r="I736" s="65" t="s">
        <v>41</v>
      </c>
      <c r="J736" s="84" t="s">
        <v>11</v>
      </c>
      <c r="K736" s="101">
        <v>9.2407112616426765</v>
      </c>
      <c r="L736" s="70">
        <f>K736*(1-$H$3/100)</f>
        <v>9.2407112616426765</v>
      </c>
      <c r="M736" s="66">
        <f>K736*$H$2</f>
        <v>389.12635122777311</v>
      </c>
      <c r="N736" s="43">
        <f>M736*(1-$H$3/100)</f>
        <v>389.12635122777311</v>
      </c>
      <c r="O736" s="76"/>
    </row>
    <row r="737" spans="1:15" ht="18.75" customHeight="1" thickTop="1" thickBot="1">
      <c r="A737" s="162"/>
      <c r="B737" s="406"/>
      <c r="C737" s="110" t="s">
        <v>426</v>
      </c>
      <c r="D737" s="106">
        <v>7244515</v>
      </c>
      <c r="E737" s="409" t="s">
        <v>1860</v>
      </c>
      <c r="F737" s="409"/>
      <c r="G737" s="409"/>
      <c r="H737" s="409"/>
      <c r="I737" s="113" t="s">
        <v>41</v>
      </c>
      <c r="J737" s="119" t="s">
        <v>207</v>
      </c>
      <c r="K737" s="114">
        <v>3.5077574936494491</v>
      </c>
      <c r="L737" s="109">
        <f>K737*(1-$H$3/100)</f>
        <v>3.5077574936494491</v>
      </c>
      <c r="M737" s="108">
        <f>K737*$H$2</f>
        <v>147.71166805757829</v>
      </c>
      <c r="N737" s="118">
        <f>M737*(1-$H$3/100)</f>
        <v>147.71166805757829</v>
      </c>
      <c r="O737" s="76"/>
    </row>
    <row r="738" spans="1:15" ht="18.75" hidden="1" customHeight="1" thickTop="1" thickBot="1">
      <c r="A738" s="162"/>
      <c r="B738" s="181"/>
      <c r="C738" s="111"/>
      <c r="D738" s="83"/>
      <c r="E738" s="111"/>
      <c r="F738" s="111"/>
      <c r="G738" s="111"/>
      <c r="H738" s="111"/>
      <c r="I738" s="218"/>
      <c r="J738" s="119"/>
      <c r="K738" s="184">
        <v>0</v>
      </c>
      <c r="L738" s="77"/>
      <c r="M738" s="105"/>
      <c r="N738" s="44"/>
      <c r="O738" s="76"/>
    </row>
    <row r="739" spans="1:15" ht="18.75" hidden="1" customHeight="1" thickTop="1" thickBot="1">
      <c r="A739" s="162"/>
      <c r="B739" s="181"/>
      <c r="C739" s="111"/>
      <c r="D739" s="83"/>
      <c r="E739" s="111"/>
      <c r="F739" s="111"/>
      <c r="G739" s="111"/>
      <c r="H739" s="111"/>
      <c r="I739" s="218"/>
      <c r="J739" s="119"/>
      <c r="K739" s="184">
        <v>0</v>
      </c>
      <c r="L739" s="77"/>
      <c r="M739" s="105"/>
      <c r="N739" s="44"/>
      <c r="O739" s="76"/>
    </row>
    <row r="740" spans="1:15" ht="18.75" hidden="1" customHeight="1" thickTop="1" thickBot="1">
      <c r="A740" s="162"/>
      <c r="B740" s="181"/>
      <c r="C740" s="111"/>
      <c r="D740" s="83"/>
      <c r="E740" s="111"/>
      <c r="F740" s="111"/>
      <c r="G740" s="111"/>
      <c r="H740" s="111"/>
      <c r="I740" s="218"/>
      <c r="J740" s="119"/>
      <c r="K740" s="184">
        <v>0</v>
      </c>
      <c r="L740" s="77"/>
      <c r="M740" s="105"/>
      <c r="N740" s="44"/>
      <c r="O740" s="76"/>
    </row>
    <row r="741" spans="1:15" ht="18.75" hidden="1" customHeight="1" thickTop="1" thickBot="1">
      <c r="A741" s="162"/>
      <c r="B741" s="181"/>
      <c r="C741" s="111"/>
      <c r="D741" s="83"/>
      <c r="E741" s="111"/>
      <c r="F741" s="111"/>
      <c r="G741" s="111"/>
      <c r="H741" s="111"/>
      <c r="I741" s="218"/>
      <c r="J741" s="119"/>
      <c r="K741" s="184">
        <v>0</v>
      </c>
      <c r="L741" s="77"/>
      <c r="M741" s="105"/>
      <c r="N741" s="44"/>
      <c r="O741" s="76"/>
    </row>
    <row r="742" spans="1:15" ht="18.75" hidden="1" customHeight="1" thickTop="1" thickBot="1">
      <c r="A742" s="162"/>
      <c r="B742" s="181"/>
      <c r="C742" s="111"/>
      <c r="D742" s="83"/>
      <c r="E742" s="111"/>
      <c r="F742" s="111"/>
      <c r="G742" s="111"/>
      <c r="H742" s="111"/>
      <c r="I742" s="218"/>
      <c r="J742" s="119"/>
      <c r="K742" s="184">
        <v>0</v>
      </c>
      <c r="L742" s="77"/>
      <c r="M742" s="105"/>
      <c r="N742" s="44"/>
      <c r="O742" s="76"/>
    </row>
    <row r="743" spans="1:15" ht="18.75" hidden="1" customHeight="1" thickTop="1" thickBot="1">
      <c r="A743" s="162"/>
      <c r="B743" s="181"/>
      <c r="C743" s="111"/>
      <c r="D743" s="83"/>
      <c r="E743" s="111"/>
      <c r="F743" s="111"/>
      <c r="G743" s="111"/>
      <c r="H743" s="111"/>
      <c r="I743" s="218"/>
      <c r="J743" s="119"/>
      <c r="K743" s="184">
        <v>0</v>
      </c>
      <c r="L743" s="77"/>
      <c r="M743" s="105"/>
      <c r="N743" s="44"/>
      <c r="O743" s="76"/>
    </row>
    <row r="744" spans="1:15" ht="18.75" hidden="1" customHeight="1" thickTop="1" thickBot="1">
      <c r="A744" s="162"/>
      <c r="B744" s="181"/>
      <c r="C744" s="111"/>
      <c r="D744" s="83"/>
      <c r="E744" s="111"/>
      <c r="F744" s="111"/>
      <c r="G744" s="111"/>
      <c r="H744" s="111"/>
      <c r="I744" s="218"/>
      <c r="J744" s="119"/>
      <c r="K744" s="184">
        <v>0</v>
      </c>
      <c r="L744" s="77"/>
      <c r="M744" s="105"/>
      <c r="N744" s="44"/>
      <c r="O744" s="76"/>
    </row>
    <row r="745" spans="1:15" ht="18.75" hidden="1" customHeight="1" thickTop="1" thickBot="1">
      <c r="A745" s="162"/>
      <c r="B745" s="181"/>
      <c r="C745" s="111"/>
      <c r="D745" s="83"/>
      <c r="E745" s="111"/>
      <c r="F745" s="111"/>
      <c r="G745" s="111"/>
      <c r="H745" s="111"/>
      <c r="I745" s="218"/>
      <c r="J745" s="119"/>
      <c r="K745" s="184">
        <v>0</v>
      </c>
      <c r="L745" s="77"/>
      <c r="M745" s="105"/>
      <c r="N745" s="44"/>
      <c r="O745" s="76"/>
    </row>
    <row r="746" spans="1:15" ht="18.75" hidden="1" customHeight="1" thickTop="1" thickBot="1">
      <c r="A746" s="162"/>
      <c r="B746" s="181"/>
      <c r="C746" s="111"/>
      <c r="D746" s="83"/>
      <c r="E746" s="111"/>
      <c r="F746" s="111"/>
      <c r="G746" s="111"/>
      <c r="H746" s="111"/>
      <c r="I746" s="218"/>
      <c r="J746" s="119"/>
      <c r="K746" s="184">
        <v>0</v>
      </c>
      <c r="L746" s="77"/>
      <c r="M746" s="105"/>
      <c r="N746" s="44"/>
      <c r="O746" s="76"/>
    </row>
    <row r="747" spans="1:15" ht="18.75" hidden="1" customHeight="1" thickTop="1" thickBot="1">
      <c r="A747" s="162"/>
      <c r="B747" s="181"/>
      <c r="C747" s="111"/>
      <c r="D747" s="83"/>
      <c r="E747" s="111"/>
      <c r="F747" s="111"/>
      <c r="G747" s="111"/>
      <c r="H747" s="111"/>
      <c r="I747" s="218"/>
      <c r="J747" s="119"/>
      <c r="K747" s="184">
        <v>0</v>
      </c>
      <c r="L747" s="77"/>
      <c r="M747" s="105"/>
      <c r="N747" s="44"/>
      <c r="O747" s="76"/>
    </row>
    <row r="748" spans="1:15" ht="18.75" customHeight="1" thickTop="1" thickBot="1">
      <c r="A748" s="162"/>
      <c r="B748" s="407"/>
      <c r="C748" s="38" t="s">
        <v>432</v>
      </c>
      <c r="D748" s="37">
        <v>7246016</v>
      </c>
      <c r="E748" s="408" t="s">
        <v>1861</v>
      </c>
      <c r="F748" s="408"/>
      <c r="G748" s="408"/>
      <c r="H748" s="408"/>
      <c r="I748" s="65" t="s">
        <v>41</v>
      </c>
      <c r="J748" s="122" t="s">
        <v>212</v>
      </c>
      <c r="K748" s="101">
        <v>2.45743</v>
      </c>
      <c r="L748" s="70">
        <f>K748*(1-$H$3/100)</f>
        <v>2.45743</v>
      </c>
      <c r="M748" s="66">
        <f>K748*$H$2</f>
        <v>103.4823773</v>
      </c>
      <c r="N748" s="43">
        <f>M748*(1-$H$3/100)</f>
        <v>103.4823773</v>
      </c>
      <c r="O748" s="76"/>
    </row>
    <row r="749" spans="1:15" ht="18.75" customHeight="1" thickTop="1" thickBot="1">
      <c r="A749" s="162"/>
      <c r="B749" s="405"/>
      <c r="C749" s="38" t="s">
        <v>433</v>
      </c>
      <c r="D749" s="37">
        <v>7246026</v>
      </c>
      <c r="E749" s="408" t="s">
        <v>1861</v>
      </c>
      <c r="F749" s="408"/>
      <c r="G749" s="408"/>
      <c r="H749" s="408"/>
      <c r="I749" s="65" t="s">
        <v>41</v>
      </c>
      <c r="J749" s="123" t="s">
        <v>213</v>
      </c>
      <c r="K749" s="101">
        <v>7.5145999999999997</v>
      </c>
      <c r="L749" s="70">
        <f>K749*(1-$H$3/100)</f>
        <v>7.5145999999999997</v>
      </c>
      <c r="M749" s="66">
        <f>K749*$H$2</f>
        <v>316.43980599999998</v>
      </c>
      <c r="N749" s="43">
        <f>M749*(1-$H$3/100)</f>
        <v>316.43980599999998</v>
      </c>
      <c r="O749" s="76"/>
    </row>
    <row r="750" spans="1:15" ht="18.75" customHeight="1" thickTop="1" thickBot="1">
      <c r="A750" s="162"/>
      <c r="B750" s="405"/>
      <c r="C750" s="38" t="s">
        <v>434</v>
      </c>
      <c r="D750" s="37">
        <v>7246046</v>
      </c>
      <c r="E750" s="408" t="s">
        <v>1861</v>
      </c>
      <c r="F750" s="408"/>
      <c r="G750" s="408"/>
      <c r="H750" s="408"/>
      <c r="I750" s="65" t="s">
        <v>41</v>
      </c>
      <c r="J750" s="124" t="s">
        <v>214</v>
      </c>
      <c r="K750" s="101">
        <v>6.7309000000000001</v>
      </c>
      <c r="L750" s="70">
        <f>K750*(1-$H$3/100)</f>
        <v>6.7309000000000001</v>
      </c>
      <c r="M750" s="66">
        <f>K750*$H$2</f>
        <v>283.438199</v>
      </c>
      <c r="N750" s="43">
        <f>M750*(1-$H$3/100)</f>
        <v>283.438199</v>
      </c>
      <c r="O750" s="76"/>
    </row>
    <row r="751" spans="1:15" ht="18.75" customHeight="1" thickTop="1" thickBot="1">
      <c r="A751" s="162"/>
      <c r="B751" s="406"/>
      <c r="C751" s="110" t="s">
        <v>435</v>
      </c>
      <c r="D751" s="106">
        <v>7246086</v>
      </c>
      <c r="E751" s="409" t="s">
        <v>1861</v>
      </c>
      <c r="F751" s="409"/>
      <c r="G751" s="409"/>
      <c r="H751" s="409"/>
      <c r="I751" s="113" t="s">
        <v>41</v>
      </c>
      <c r="J751" s="125" t="s">
        <v>215</v>
      </c>
      <c r="K751" s="114">
        <v>5.4931000000000001</v>
      </c>
      <c r="L751" s="109">
        <f>K751*(1-$H$3/100)</f>
        <v>5.4931000000000001</v>
      </c>
      <c r="M751" s="108">
        <f>K751*$H$2</f>
        <v>231.31444099999999</v>
      </c>
      <c r="N751" s="118">
        <f>M751*(1-$H$3/100)</f>
        <v>231.31444099999999</v>
      </c>
      <c r="O751" s="76"/>
    </row>
    <row r="752" spans="1:15" ht="18.75" hidden="1" customHeight="1" thickTop="1" thickBot="1">
      <c r="A752" s="162"/>
      <c r="B752" s="181"/>
      <c r="C752" s="111"/>
      <c r="D752" s="83"/>
      <c r="E752" s="111"/>
      <c r="F752" s="111"/>
      <c r="G752" s="111"/>
      <c r="H752" s="111"/>
      <c r="I752" s="218"/>
      <c r="J752" s="125"/>
      <c r="K752" s="184">
        <v>0</v>
      </c>
      <c r="L752" s="77"/>
      <c r="M752" s="105"/>
      <c r="N752" s="44"/>
      <c r="O752" s="76"/>
    </row>
    <row r="753" spans="1:15" ht="18.75" hidden="1" customHeight="1" thickTop="1" thickBot="1">
      <c r="A753" s="162"/>
      <c r="B753" s="181"/>
      <c r="C753" s="111"/>
      <c r="D753" s="83"/>
      <c r="E753" s="111"/>
      <c r="F753" s="111"/>
      <c r="G753" s="111"/>
      <c r="H753" s="111"/>
      <c r="I753" s="218"/>
      <c r="J753" s="125"/>
      <c r="K753" s="184">
        <v>0</v>
      </c>
      <c r="L753" s="77"/>
      <c r="M753" s="105"/>
      <c r="N753" s="44"/>
      <c r="O753" s="76"/>
    </row>
    <row r="754" spans="1:15" ht="18.75" hidden="1" customHeight="1" thickTop="1" thickBot="1">
      <c r="A754" s="162"/>
      <c r="B754" s="181"/>
      <c r="C754" s="111"/>
      <c r="D754" s="83"/>
      <c r="E754" s="111"/>
      <c r="F754" s="111"/>
      <c r="G754" s="111"/>
      <c r="H754" s="111"/>
      <c r="I754" s="218"/>
      <c r="J754" s="125"/>
      <c r="K754" s="184">
        <v>0</v>
      </c>
      <c r="L754" s="77"/>
      <c r="M754" s="105"/>
      <c r="N754" s="44"/>
      <c r="O754" s="76"/>
    </row>
    <row r="755" spans="1:15" ht="18.75" hidden="1" customHeight="1" thickTop="1" thickBot="1">
      <c r="A755" s="162"/>
      <c r="B755" s="181"/>
      <c r="C755" s="111"/>
      <c r="D755" s="83"/>
      <c r="E755" s="111"/>
      <c r="F755" s="111"/>
      <c r="G755" s="111"/>
      <c r="H755" s="111"/>
      <c r="I755" s="218"/>
      <c r="J755" s="125"/>
      <c r="K755" s="184">
        <v>0</v>
      </c>
      <c r="L755" s="77"/>
      <c r="M755" s="105"/>
      <c r="N755" s="44"/>
      <c r="O755" s="76"/>
    </row>
    <row r="756" spans="1:15" ht="18.75" hidden="1" customHeight="1" thickTop="1" thickBot="1">
      <c r="A756" s="162"/>
      <c r="B756" s="181"/>
      <c r="C756" s="111"/>
      <c r="D756" s="83"/>
      <c r="E756" s="111"/>
      <c r="F756" s="111"/>
      <c r="G756" s="111"/>
      <c r="H756" s="111"/>
      <c r="I756" s="218"/>
      <c r="J756" s="125"/>
      <c r="K756" s="184">
        <v>0</v>
      </c>
      <c r="L756" s="77"/>
      <c r="M756" s="105"/>
      <c r="N756" s="44"/>
      <c r="O756" s="76"/>
    </row>
    <row r="757" spans="1:15" ht="18.75" hidden="1" customHeight="1" thickTop="1" thickBot="1">
      <c r="A757" s="162"/>
      <c r="B757" s="181"/>
      <c r="C757" s="111"/>
      <c r="D757" s="83"/>
      <c r="E757" s="111"/>
      <c r="F757" s="111"/>
      <c r="G757" s="111"/>
      <c r="H757" s="111"/>
      <c r="I757" s="218"/>
      <c r="J757" s="125"/>
      <c r="K757" s="184">
        <v>0</v>
      </c>
      <c r="L757" s="77"/>
      <c r="M757" s="105"/>
      <c r="N757" s="44"/>
      <c r="O757" s="76"/>
    </row>
    <row r="758" spans="1:15" ht="18.75" hidden="1" customHeight="1" thickTop="1" thickBot="1">
      <c r="A758" s="162"/>
      <c r="B758" s="181"/>
      <c r="C758" s="111"/>
      <c r="D758" s="83"/>
      <c r="E758" s="111"/>
      <c r="F758" s="111"/>
      <c r="G758" s="111"/>
      <c r="H758" s="111"/>
      <c r="I758" s="218"/>
      <c r="J758" s="125"/>
      <c r="K758" s="184">
        <v>0</v>
      </c>
      <c r="L758" s="77"/>
      <c r="M758" s="105"/>
      <c r="N758" s="44"/>
      <c r="O758" s="76"/>
    </row>
    <row r="759" spans="1:15" ht="18.75" hidden="1" customHeight="1" thickTop="1" thickBot="1">
      <c r="A759" s="162"/>
      <c r="B759" s="181"/>
      <c r="C759" s="111"/>
      <c r="D759" s="83"/>
      <c r="E759" s="111"/>
      <c r="F759" s="111"/>
      <c r="G759" s="111"/>
      <c r="H759" s="111"/>
      <c r="I759" s="218"/>
      <c r="J759" s="125"/>
      <c r="K759" s="184">
        <v>0</v>
      </c>
      <c r="L759" s="77"/>
      <c r="M759" s="105"/>
      <c r="N759" s="44"/>
      <c r="O759" s="76"/>
    </row>
    <row r="760" spans="1:15" ht="18.75" hidden="1" customHeight="1" thickTop="1" thickBot="1">
      <c r="A760" s="162"/>
      <c r="B760" s="181"/>
      <c r="C760" s="111"/>
      <c r="D760" s="83"/>
      <c r="E760" s="111"/>
      <c r="F760" s="111"/>
      <c r="G760" s="111"/>
      <c r="H760" s="111"/>
      <c r="I760" s="218"/>
      <c r="J760" s="125"/>
      <c r="K760" s="184">
        <v>0</v>
      </c>
      <c r="L760" s="77"/>
      <c r="M760" s="105"/>
      <c r="N760" s="44"/>
      <c r="O760" s="76"/>
    </row>
    <row r="761" spans="1:15" ht="18.75" hidden="1" customHeight="1" thickTop="1" thickBot="1">
      <c r="A761" s="162"/>
      <c r="B761" s="181"/>
      <c r="C761" s="111"/>
      <c r="D761" s="83"/>
      <c r="E761" s="111"/>
      <c r="F761" s="111"/>
      <c r="G761" s="111"/>
      <c r="H761" s="111"/>
      <c r="I761" s="218"/>
      <c r="J761" s="125"/>
      <c r="K761" s="184">
        <v>0</v>
      </c>
      <c r="L761" s="77"/>
      <c r="M761" s="105"/>
      <c r="N761" s="44"/>
      <c r="O761" s="76"/>
    </row>
    <row r="762" spans="1:15" ht="18.75" customHeight="1" thickTop="1" thickBot="1">
      <c r="A762" s="162"/>
      <c r="B762" s="407"/>
      <c r="C762" s="38" t="s">
        <v>436</v>
      </c>
      <c r="D762" s="37">
        <v>7247002</v>
      </c>
      <c r="E762" s="408" t="s">
        <v>1862</v>
      </c>
      <c r="F762" s="408"/>
      <c r="G762" s="408"/>
      <c r="H762" s="408"/>
      <c r="I762" s="65" t="s">
        <v>41</v>
      </c>
      <c r="J762" s="84" t="s">
        <v>11</v>
      </c>
      <c r="K762" s="101">
        <v>6.1467231160033862</v>
      </c>
      <c r="L762" s="70">
        <f>K762*(1-$H$3/100)</f>
        <v>6.1467231160033862</v>
      </c>
      <c r="M762" s="66">
        <f>K762*$H$2</f>
        <v>258.8385104149026</v>
      </c>
      <c r="N762" s="43">
        <f>M762*(1-$H$3/100)</f>
        <v>258.8385104149026</v>
      </c>
      <c r="O762" s="76"/>
    </row>
    <row r="763" spans="1:15" ht="18.75" customHeight="1" thickTop="1" thickBot="1">
      <c r="A763" s="162"/>
      <c r="B763" s="406"/>
      <c r="C763" s="110" t="s">
        <v>437</v>
      </c>
      <c r="D763" s="106">
        <v>7247005</v>
      </c>
      <c r="E763" s="409" t="s">
        <v>1862</v>
      </c>
      <c r="F763" s="409"/>
      <c r="G763" s="409"/>
      <c r="H763" s="409"/>
      <c r="I763" s="113" t="s">
        <v>41</v>
      </c>
      <c r="J763" s="153" t="s">
        <v>438</v>
      </c>
      <c r="K763" s="114">
        <v>1.7326333615580016</v>
      </c>
      <c r="L763" s="109">
        <f>K763*(1-$H$3/100)</f>
        <v>1.7326333615580016</v>
      </c>
      <c r="M763" s="108">
        <f>K763*$H$2</f>
        <v>72.961190855207448</v>
      </c>
      <c r="N763" s="118">
        <f>M763*(1-$H$3/100)</f>
        <v>72.961190855207448</v>
      </c>
      <c r="O763" s="76"/>
    </row>
    <row r="764" spans="1:15" ht="18.75" hidden="1" customHeight="1" thickTop="1" thickBot="1">
      <c r="A764" s="162"/>
      <c r="B764" s="181"/>
      <c r="C764" s="111"/>
      <c r="D764" s="83"/>
      <c r="E764" s="111"/>
      <c r="F764" s="111"/>
      <c r="G764" s="111"/>
      <c r="H764" s="111"/>
      <c r="I764" s="218"/>
      <c r="J764" s="153"/>
      <c r="K764" s="184">
        <v>0</v>
      </c>
      <c r="L764" s="77"/>
      <c r="M764" s="105"/>
      <c r="N764" s="44"/>
      <c r="O764" s="76"/>
    </row>
    <row r="765" spans="1:15" ht="18.75" hidden="1" customHeight="1" thickTop="1" thickBot="1">
      <c r="A765" s="162"/>
      <c r="B765" s="181"/>
      <c r="C765" s="111"/>
      <c r="D765" s="83"/>
      <c r="E765" s="111"/>
      <c r="F765" s="111"/>
      <c r="G765" s="111"/>
      <c r="H765" s="111"/>
      <c r="I765" s="218"/>
      <c r="J765" s="153"/>
      <c r="K765" s="184">
        <v>0</v>
      </c>
      <c r="L765" s="77"/>
      <c r="M765" s="105"/>
      <c r="N765" s="44"/>
      <c r="O765" s="76"/>
    </row>
    <row r="766" spans="1:15" ht="18.75" hidden="1" customHeight="1" thickTop="1" thickBot="1">
      <c r="A766" s="162"/>
      <c r="B766" s="181"/>
      <c r="C766" s="111"/>
      <c r="D766" s="83"/>
      <c r="E766" s="111"/>
      <c r="F766" s="111"/>
      <c r="G766" s="111"/>
      <c r="H766" s="111"/>
      <c r="I766" s="218"/>
      <c r="J766" s="153"/>
      <c r="K766" s="184">
        <v>0</v>
      </c>
      <c r="L766" s="77"/>
      <c r="M766" s="105"/>
      <c r="N766" s="44"/>
      <c r="O766" s="76"/>
    </row>
    <row r="767" spans="1:15" ht="18.75" hidden="1" customHeight="1" thickTop="1" thickBot="1">
      <c r="A767" s="162"/>
      <c r="B767" s="181"/>
      <c r="C767" s="111"/>
      <c r="D767" s="83"/>
      <c r="E767" s="111"/>
      <c r="F767" s="111"/>
      <c r="G767" s="111"/>
      <c r="H767" s="111"/>
      <c r="I767" s="218"/>
      <c r="J767" s="153"/>
      <c r="K767" s="184">
        <v>0</v>
      </c>
      <c r="L767" s="77"/>
      <c r="M767" s="105"/>
      <c r="N767" s="44"/>
      <c r="O767" s="76"/>
    </row>
    <row r="768" spans="1:15" ht="18.75" hidden="1" customHeight="1" thickTop="1" thickBot="1">
      <c r="A768" s="162"/>
      <c r="B768" s="181"/>
      <c r="C768" s="111"/>
      <c r="D768" s="83"/>
      <c r="E768" s="111"/>
      <c r="F768" s="111"/>
      <c r="G768" s="111"/>
      <c r="H768" s="111"/>
      <c r="I768" s="218"/>
      <c r="J768" s="153"/>
      <c r="K768" s="184">
        <v>0</v>
      </c>
      <c r="L768" s="77"/>
      <c r="M768" s="105"/>
      <c r="N768" s="44"/>
      <c r="O768" s="76"/>
    </row>
    <row r="769" spans="1:15" ht="18.75" hidden="1" customHeight="1" thickTop="1" thickBot="1">
      <c r="A769" s="162"/>
      <c r="B769" s="181"/>
      <c r="C769" s="111"/>
      <c r="D769" s="83"/>
      <c r="E769" s="111"/>
      <c r="F769" s="111"/>
      <c r="G769" s="111"/>
      <c r="H769" s="111"/>
      <c r="I769" s="218"/>
      <c r="J769" s="153"/>
      <c r="K769" s="184">
        <v>0</v>
      </c>
      <c r="L769" s="77"/>
      <c r="M769" s="105"/>
      <c r="N769" s="44"/>
      <c r="O769" s="76"/>
    </row>
    <row r="770" spans="1:15" ht="18.75" hidden="1" customHeight="1" thickTop="1" thickBot="1">
      <c r="A770" s="162"/>
      <c r="B770" s="181"/>
      <c r="C770" s="111"/>
      <c r="D770" s="83"/>
      <c r="E770" s="111"/>
      <c r="F770" s="111"/>
      <c r="G770" s="111"/>
      <c r="H770" s="111"/>
      <c r="I770" s="218"/>
      <c r="J770" s="153"/>
      <c r="K770" s="184">
        <v>0</v>
      </c>
      <c r="L770" s="77"/>
      <c r="M770" s="105"/>
      <c r="N770" s="44"/>
      <c r="O770" s="76"/>
    </row>
    <row r="771" spans="1:15" ht="18.75" hidden="1" customHeight="1" thickTop="1" thickBot="1">
      <c r="A771" s="162"/>
      <c r="B771" s="181"/>
      <c r="C771" s="111"/>
      <c r="D771" s="83"/>
      <c r="E771" s="111"/>
      <c r="F771" s="111"/>
      <c r="G771" s="111"/>
      <c r="H771" s="111"/>
      <c r="I771" s="218"/>
      <c r="J771" s="153"/>
      <c r="K771" s="184">
        <v>0</v>
      </c>
      <c r="L771" s="77"/>
      <c r="M771" s="105"/>
      <c r="N771" s="44"/>
      <c r="O771" s="76"/>
    </row>
    <row r="772" spans="1:15" ht="18.75" hidden="1" customHeight="1" thickTop="1" thickBot="1">
      <c r="A772" s="162"/>
      <c r="B772" s="181"/>
      <c r="C772" s="111"/>
      <c r="D772" s="83"/>
      <c r="E772" s="111"/>
      <c r="F772" s="111"/>
      <c r="G772" s="111"/>
      <c r="H772" s="111"/>
      <c r="I772" s="218"/>
      <c r="J772" s="153"/>
      <c r="K772" s="184">
        <v>0</v>
      </c>
      <c r="L772" s="77"/>
      <c r="M772" s="105"/>
      <c r="N772" s="44"/>
      <c r="O772" s="76"/>
    </row>
    <row r="773" spans="1:15" ht="18.75" hidden="1" customHeight="1" thickTop="1" thickBot="1">
      <c r="A773" s="162"/>
      <c r="B773" s="181"/>
      <c r="C773" s="111"/>
      <c r="D773" s="83"/>
      <c r="E773" s="111"/>
      <c r="F773" s="111"/>
      <c r="G773" s="111"/>
      <c r="H773" s="111"/>
      <c r="I773" s="218"/>
      <c r="J773" s="153"/>
      <c r="K773" s="184">
        <v>0</v>
      </c>
      <c r="L773" s="77"/>
      <c r="M773" s="105"/>
      <c r="N773" s="44"/>
      <c r="O773" s="76"/>
    </row>
    <row r="774" spans="1:15" ht="18.75" customHeight="1" thickTop="1" thickBot="1">
      <c r="A774" s="162"/>
      <c r="B774" s="407"/>
      <c r="C774" s="136" t="s">
        <v>439</v>
      </c>
      <c r="D774" s="132">
        <v>7247502</v>
      </c>
      <c r="E774" s="419" t="s">
        <v>1863</v>
      </c>
      <c r="F774" s="419"/>
      <c r="G774" s="419"/>
      <c r="H774" s="419"/>
      <c r="I774" s="133" t="s">
        <v>41</v>
      </c>
      <c r="J774" s="84" t="s">
        <v>11</v>
      </c>
      <c r="K774" s="40">
        <v>7.6730906011854358</v>
      </c>
      <c r="L774" s="41">
        <f>K774*(1-$H$3/100)</f>
        <v>7.6730906011854358</v>
      </c>
      <c r="M774" s="42">
        <f>K774*$H$2</f>
        <v>323.11384521591867</v>
      </c>
      <c r="N774" s="135">
        <f>M774*(1-$H$3/100)</f>
        <v>323.11384521591867</v>
      </c>
      <c r="O774" s="76"/>
    </row>
    <row r="775" spans="1:15" ht="18.75" customHeight="1" thickTop="1" thickBot="1">
      <c r="A775" s="162"/>
      <c r="B775" s="406"/>
      <c r="C775" s="110" t="s">
        <v>440</v>
      </c>
      <c r="D775" s="106">
        <v>7247505</v>
      </c>
      <c r="E775" s="409" t="s">
        <v>1863</v>
      </c>
      <c r="F775" s="409"/>
      <c r="G775" s="409"/>
      <c r="H775" s="409"/>
      <c r="I775" s="113" t="s">
        <v>41</v>
      </c>
      <c r="J775" s="153" t="s">
        <v>438</v>
      </c>
      <c r="K775" s="114">
        <v>2.4613343999999997</v>
      </c>
      <c r="L775" s="109">
        <f>K775*(1-$H$3/100)</f>
        <v>2.4613343999999997</v>
      </c>
      <c r="M775" s="108">
        <f>K775*$H$2</f>
        <v>103.64679158399998</v>
      </c>
      <c r="N775" s="118">
        <f>M775*(1-$H$3/100)</f>
        <v>103.64679158399998</v>
      </c>
      <c r="O775" s="76"/>
    </row>
    <row r="776" spans="1:15" ht="18.75" hidden="1" customHeight="1" thickTop="1" thickBot="1">
      <c r="A776" s="162"/>
      <c r="B776" s="181"/>
      <c r="C776" s="111"/>
      <c r="D776" s="83"/>
      <c r="E776" s="111"/>
      <c r="F776" s="111"/>
      <c r="G776" s="111"/>
      <c r="H776" s="111"/>
      <c r="I776" s="218"/>
      <c r="J776" s="153"/>
      <c r="K776" s="184">
        <v>0</v>
      </c>
      <c r="L776" s="77"/>
      <c r="M776" s="105"/>
      <c r="N776" s="44"/>
      <c r="O776" s="76"/>
    </row>
    <row r="777" spans="1:15" ht="18.75" hidden="1" customHeight="1" thickTop="1" thickBot="1">
      <c r="A777" s="162"/>
      <c r="B777" s="181"/>
      <c r="C777" s="111"/>
      <c r="D777" s="83"/>
      <c r="E777" s="111"/>
      <c r="F777" s="111"/>
      <c r="G777" s="111"/>
      <c r="H777" s="111"/>
      <c r="I777" s="218"/>
      <c r="J777" s="153"/>
      <c r="K777" s="184">
        <v>0</v>
      </c>
      <c r="L777" s="77"/>
      <c r="M777" s="105"/>
      <c r="N777" s="44"/>
      <c r="O777" s="76"/>
    </row>
    <row r="778" spans="1:15" ht="18.75" hidden="1" customHeight="1" thickTop="1" thickBot="1">
      <c r="A778" s="162"/>
      <c r="B778" s="181"/>
      <c r="C778" s="111"/>
      <c r="D778" s="83"/>
      <c r="E778" s="111"/>
      <c r="F778" s="111"/>
      <c r="G778" s="111"/>
      <c r="H778" s="111"/>
      <c r="I778" s="218"/>
      <c r="J778" s="153"/>
      <c r="K778" s="184">
        <v>0</v>
      </c>
      <c r="L778" s="77"/>
      <c r="M778" s="105"/>
      <c r="N778" s="44"/>
      <c r="O778" s="76"/>
    </row>
    <row r="779" spans="1:15" ht="18.75" hidden="1" customHeight="1" thickTop="1" thickBot="1">
      <c r="A779" s="162"/>
      <c r="B779" s="181"/>
      <c r="C779" s="111"/>
      <c r="D779" s="83"/>
      <c r="E779" s="111"/>
      <c r="F779" s="111"/>
      <c r="G779" s="111"/>
      <c r="H779" s="111"/>
      <c r="I779" s="218"/>
      <c r="J779" s="153"/>
      <c r="K779" s="184">
        <v>0</v>
      </c>
      <c r="L779" s="77"/>
      <c r="M779" s="105"/>
      <c r="N779" s="44"/>
      <c r="O779" s="76"/>
    </row>
    <row r="780" spans="1:15" ht="18.75" hidden="1" customHeight="1" thickTop="1" thickBot="1">
      <c r="A780" s="162"/>
      <c r="B780" s="181"/>
      <c r="C780" s="111"/>
      <c r="D780" s="83"/>
      <c r="E780" s="111"/>
      <c r="F780" s="111"/>
      <c r="G780" s="111"/>
      <c r="H780" s="111"/>
      <c r="I780" s="218"/>
      <c r="J780" s="153"/>
      <c r="K780" s="184">
        <v>0</v>
      </c>
      <c r="L780" s="77"/>
      <c r="M780" s="105"/>
      <c r="N780" s="44"/>
      <c r="O780" s="76"/>
    </row>
    <row r="781" spans="1:15" ht="18.75" hidden="1" customHeight="1" thickTop="1" thickBot="1">
      <c r="A781" s="162"/>
      <c r="B781" s="181"/>
      <c r="C781" s="111"/>
      <c r="D781" s="83"/>
      <c r="E781" s="111"/>
      <c r="F781" s="111"/>
      <c r="G781" s="111"/>
      <c r="H781" s="111"/>
      <c r="I781" s="218"/>
      <c r="J781" s="153"/>
      <c r="K781" s="184">
        <v>0</v>
      </c>
      <c r="L781" s="77"/>
      <c r="M781" s="105"/>
      <c r="N781" s="44"/>
      <c r="O781" s="76"/>
    </row>
    <row r="782" spans="1:15" ht="18.75" hidden="1" customHeight="1" thickTop="1" thickBot="1">
      <c r="A782" s="162"/>
      <c r="B782" s="181"/>
      <c r="C782" s="111"/>
      <c r="D782" s="83"/>
      <c r="E782" s="111"/>
      <c r="F782" s="111"/>
      <c r="G782" s="111"/>
      <c r="H782" s="111"/>
      <c r="I782" s="218"/>
      <c r="J782" s="153"/>
      <c r="K782" s="184">
        <v>0</v>
      </c>
      <c r="L782" s="77"/>
      <c r="M782" s="105"/>
      <c r="N782" s="44"/>
      <c r="O782" s="76"/>
    </row>
    <row r="783" spans="1:15" ht="18.75" hidden="1" customHeight="1" thickTop="1" thickBot="1">
      <c r="A783" s="162"/>
      <c r="B783" s="181"/>
      <c r="C783" s="111"/>
      <c r="D783" s="83"/>
      <c r="E783" s="111"/>
      <c r="F783" s="111"/>
      <c r="G783" s="111"/>
      <c r="H783" s="111"/>
      <c r="I783" s="218"/>
      <c r="J783" s="153"/>
      <c r="K783" s="184">
        <v>0</v>
      </c>
      <c r="L783" s="77"/>
      <c r="M783" s="105"/>
      <c r="N783" s="44"/>
      <c r="O783" s="76"/>
    </row>
    <row r="784" spans="1:15" ht="18.75" hidden="1" customHeight="1" thickTop="1" thickBot="1">
      <c r="A784" s="162"/>
      <c r="B784" s="181"/>
      <c r="C784" s="111"/>
      <c r="D784" s="83"/>
      <c r="E784" s="111"/>
      <c r="F784" s="111"/>
      <c r="G784" s="111"/>
      <c r="H784" s="111"/>
      <c r="I784" s="218"/>
      <c r="J784" s="153"/>
      <c r="K784" s="184">
        <v>0</v>
      </c>
      <c r="L784" s="77"/>
      <c r="M784" s="105"/>
      <c r="N784" s="44"/>
      <c r="O784" s="76"/>
    </row>
    <row r="785" spans="1:15" ht="18.75" hidden="1" customHeight="1" thickTop="1" thickBot="1">
      <c r="A785" s="162"/>
      <c r="B785" s="181"/>
      <c r="C785" s="111"/>
      <c r="D785" s="83"/>
      <c r="E785" s="111"/>
      <c r="F785" s="111"/>
      <c r="G785" s="111"/>
      <c r="H785" s="111"/>
      <c r="I785" s="218"/>
      <c r="J785" s="153"/>
      <c r="K785" s="184">
        <v>0</v>
      </c>
      <c r="L785" s="77"/>
      <c r="M785" s="105"/>
      <c r="N785" s="44"/>
      <c r="O785" s="76"/>
    </row>
    <row r="786" spans="1:15" ht="18.75" customHeight="1" thickTop="1" thickBot="1">
      <c r="A786" s="162"/>
      <c r="B786" s="407"/>
      <c r="C786" s="136" t="s">
        <v>441</v>
      </c>
      <c r="D786" s="132">
        <v>7247626</v>
      </c>
      <c r="E786" s="419" t="s">
        <v>1864</v>
      </c>
      <c r="F786" s="419"/>
      <c r="G786" s="419"/>
      <c r="H786" s="419"/>
      <c r="I786" s="133" t="s">
        <v>41</v>
      </c>
      <c r="J786" s="123" t="s">
        <v>213</v>
      </c>
      <c r="K786" s="40">
        <v>5.2374999999999998</v>
      </c>
      <c r="L786" s="41">
        <f>K786*(1-$H$3/100)</f>
        <v>5.2374999999999998</v>
      </c>
      <c r="M786" s="42">
        <f>K786*$H$2</f>
        <v>220.55112499999998</v>
      </c>
      <c r="N786" s="135">
        <f>M786*(1-$H$3/100)</f>
        <v>220.55112499999998</v>
      </c>
      <c r="O786" s="76"/>
    </row>
    <row r="787" spans="1:15" ht="18.75" customHeight="1" thickTop="1" thickBot="1">
      <c r="A787" s="162"/>
      <c r="B787" s="406"/>
      <c r="C787" s="110" t="s">
        <v>442</v>
      </c>
      <c r="D787" s="106">
        <v>7247656</v>
      </c>
      <c r="E787" s="409" t="s">
        <v>1864</v>
      </c>
      <c r="F787" s="409"/>
      <c r="G787" s="409"/>
      <c r="H787" s="409"/>
      <c r="I787" s="113" t="s">
        <v>41</v>
      </c>
      <c r="J787" s="154" t="s">
        <v>443</v>
      </c>
      <c r="K787" s="114">
        <v>1.6673</v>
      </c>
      <c r="L787" s="109">
        <f>K787*(1-$H$3/100)</f>
        <v>1.6673</v>
      </c>
      <c r="M787" s="108">
        <f>K787*$H$2</f>
        <v>70.210003</v>
      </c>
      <c r="N787" s="118">
        <f>M787*(1-$H$3/100)</f>
        <v>70.210003</v>
      </c>
      <c r="O787" s="76"/>
    </row>
    <row r="788" spans="1:15" ht="18.75" hidden="1" customHeight="1" thickTop="1" thickBot="1">
      <c r="A788" s="162"/>
      <c r="B788" s="181"/>
      <c r="C788" s="111"/>
      <c r="D788" s="83"/>
      <c r="E788" s="111"/>
      <c r="F788" s="111"/>
      <c r="G788" s="111"/>
      <c r="H788" s="111"/>
      <c r="I788" s="218"/>
      <c r="J788" s="154"/>
      <c r="K788" s="184">
        <v>0</v>
      </c>
      <c r="L788" s="77"/>
      <c r="M788" s="105"/>
      <c r="N788" s="44"/>
      <c r="O788" s="76"/>
    </row>
    <row r="789" spans="1:15" ht="18.75" hidden="1" customHeight="1" thickTop="1" thickBot="1">
      <c r="A789" s="162"/>
      <c r="B789" s="181"/>
      <c r="C789" s="111"/>
      <c r="D789" s="83"/>
      <c r="E789" s="111"/>
      <c r="F789" s="111"/>
      <c r="G789" s="111"/>
      <c r="H789" s="111"/>
      <c r="I789" s="218"/>
      <c r="J789" s="154"/>
      <c r="K789" s="184">
        <v>0</v>
      </c>
      <c r="L789" s="77"/>
      <c r="M789" s="105"/>
      <c r="N789" s="44"/>
      <c r="O789" s="76"/>
    </row>
    <row r="790" spans="1:15" ht="18.75" hidden="1" customHeight="1" thickTop="1" thickBot="1">
      <c r="A790" s="162"/>
      <c r="B790" s="181"/>
      <c r="C790" s="111"/>
      <c r="D790" s="83"/>
      <c r="E790" s="111"/>
      <c r="F790" s="111"/>
      <c r="G790" s="111"/>
      <c r="H790" s="111"/>
      <c r="I790" s="218"/>
      <c r="J790" s="154"/>
      <c r="K790" s="184">
        <v>0</v>
      </c>
      <c r="L790" s="77"/>
      <c r="M790" s="105"/>
      <c r="N790" s="44"/>
      <c r="O790" s="76"/>
    </row>
    <row r="791" spans="1:15" ht="18.75" hidden="1" customHeight="1" thickTop="1" thickBot="1">
      <c r="A791" s="162"/>
      <c r="B791" s="181"/>
      <c r="C791" s="111"/>
      <c r="D791" s="83"/>
      <c r="E791" s="111"/>
      <c r="F791" s="111"/>
      <c r="G791" s="111"/>
      <c r="H791" s="111"/>
      <c r="I791" s="218"/>
      <c r="J791" s="154"/>
      <c r="K791" s="184">
        <v>0</v>
      </c>
      <c r="L791" s="77"/>
      <c r="M791" s="105"/>
      <c r="N791" s="44"/>
      <c r="O791" s="76"/>
    </row>
    <row r="792" spans="1:15" ht="18.75" hidden="1" customHeight="1" thickTop="1" thickBot="1">
      <c r="A792" s="162"/>
      <c r="B792" s="181"/>
      <c r="C792" s="111"/>
      <c r="D792" s="83"/>
      <c r="E792" s="111"/>
      <c r="F792" s="111"/>
      <c r="G792" s="111"/>
      <c r="H792" s="111"/>
      <c r="I792" s="218"/>
      <c r="J792" s="154"/>
      <c r="K792" s="184">
        <v>0</v>
      </c>
      <c r="L792" s="77"/>
      <c r="M792" s="105"/>
      <c r="N792" s="44"/>
      <c r="O792" s="76"/>
    </row>
    <row r="793" spans="1:15" ht="18.75" hidden="1" customHeight="1" thickTop="1" thickBot="1">
      <c r="A793" s="162"/>
      <c r="B793" s="181"/>
      <c r="C793" s="111"/>
      <c r="D793" s="83"/>
      <c r="E793" s="111"/>
      <c r="F793" s="111"/>
      <c r="G793" s="111"/>
      <c r="H793" s="111"/>
      <c r="I793" s="218"/>
      <c r="J793" s="154"/>
      <c r="K793" s="184">
        <v>0</v>
      </c>
      <c r="L793" s="77"/>
      <c r="M793" s="105"/>
      <c r="N793" s="44"/>
      <c r="O793" s="76"/>
    </row>
    <row r="794" spans="1:15" ht="18.75" hidden="1" customHeight="1" thickTop="1" thickBot="1">
      <c r="A794" s="162"/>
      <c r="B794" s="181"/>
      <c r="C794" s="111"/>
      <c r="D794" s="83"/>
      <c r="E794" s="111"/>
      <c r="F794" s="111"/>
      <c r="G794" s="111"/>
      <c r="H794" s="111"/>
      <c r="I794" s="218"/>
      <c r="J794" s="154"/>
      <c r="K794" s="184">
        <v>0</v>
      </c>
      <c r="L794" s="77"/>
      <c r="M794" s="105"/>
      <c r="N794" s="44"/>
      <c r="O794" s="76"/>
    </row>
    <row r="795" spans="1:15" ht="18.75" hidden="1" customHeight="1" thickTop="1" thickBot="1">
      <c r="A795" s="162"/>
      <c r="B795" s="181"/>
      <c r="C795" s="111"/>
      <c r="D795" s="83"/>
      <c r="E795" s="111"/>
      <c r="F795" s="111"/>
      <c r="G795" s="111"/>
      <c r="H795" s="111"/>
      <c r="I795" s="218"/>
      <c r="J795" s="154"/>
      <c r="K795" s="184">
        <v>0</v>
      </c>
      <c r="L795" s="77"/>
      <c r="M795" s="105"/>
      <c r="N795" s="44"/>
      <c r="O795" s="76"/>
    </row>
    <row r="796" spans="1:15" ht="18.75" hidden="1" customHeight="1" thickTop="1" thickBot="1">
      <c r="A796" s="162"/>
      <c r="B796" s="181"/>
      <c r="C796" s="111"/>
      <c r="D796" s="83"/>
      <c r="E796" s="111"/>
      <c r="F796" s="111"/>
      <c r="G796" s="111"/>
      <c r="H796" s="111"/>
      <c r="I796" s="218"/>
      <c r="J796" s="154"/>
      <c r="K796" s="184">
        <v>0</v>
      </c>
      <c r="L796" s="77"/>
      <c r="M796" s="105"/>
      <c r="N796" s="44"/>
      <c r="O796" s="76"/>
    </row>
    <row r="797" spans="1:15" ht="18.75" hidden="1" customHeight="1" thickTop="1" thickBot="1">
      <c r="A797" s="162"/>
      <c r="B797" s="181"/>
      <c r="C797" s="111"/>
      <c r="D797" s="83"/>
      <c r="E797" s="111"/>
      <c r="F797" s="111"/>
      <c r="G797" s="111"/>
      <c r="H797" s="111"/>
      <c r="I797" s="218"/>
      <c r="J797" s="154"/>
      <c r="K797" s="184">
        <v>0</v>
      </c>
      <c r="L797" s="77"/>
      <c r="M797" s="105"/>
      <c r="N797" s="44"/>
      <c r="O797" s="76"/>
    </row>
    <row r="798" spans="1:15" ht="18.75" customHeight="1" thickTop="1" thickBot="1">
      <c r="A798" s="162"/>
      <c r="B798" s="407"/>
      <c r="C798" s="38" t="s">
        <v>444</v>
      </c>
      <c r="D798" s="37">
        <v>7251101</v>
      </c>
      <c r="E798" s="408" t="s">
        <v>1865</v>
      </c>
      <c r="F798" s="408"/>
      <c r="G798" s="408"/>
      <c r="H798" s="408"/>
      <c r="I798" s="65" t="s">
        <v>41</v>
      </c>
      <c r="J798" s="60" t="s">
        <v>385</v>
      </c>
      <c r="K798" s="101">
        <v>1.3288464795889601</v>
      </c>
      <c r="L798" s="70">
        <f t="shared" ref="L798:L803" si="54">K798*(1-$H$3/100)</f>
        <v>1.3288464795889601</v>
      </c>
      <c r="M798" s="66">
        <f t="shared" ref="M798:M803" si="55">K798*$H$2</f>
        <v>55.957725255491106</v>
      </c>
      <c r="N798" s="43">
        <f t="shared" ref="N798:N803" si="56">M798*(1-$H$3/100)</f>
        <v>55.957725255491106</v>
      </c>
      <c r="O798" s="76"/>
    </row>
    <row r="799" spans="1:15" ht="18.75" customHeight="1" thickTop="1" thickBot="1">
      <c r="A799" s="162"/>
      <c r="B799" s="405"/>
      <c r="C799" s="38" t="s">
        <v>445</v>
      </c>
      <c r="D799" s="37">
        <v>7251102</v>
      </c>
      <c r="E799" s="408" t="s">
        <v>1865</v>
      </c>
      <c r="F799" s="408"/>
      <c r="G799" s="408"/>
      <c r="H799" s="408"/>
      <c r="I799" s="65" t="s">
        <v>41</v>
      </c>
      <c r="J799" s="84" t="s">
        <v>11</v>
      </c>
      <c r="K799" s="101">
        <v>7.6730906011854358</v>
      </c>
      <c r="L799" s="70">
        <f t="shared" si="54"/>
        <v>7.6730906011854358</v>
      </c>
      <c r="M799" s="66">
        <f t="shared" si="55"/>
        <v>323.11384521591867</v>
      </c>
      <c r="N799" s="43">
        <f t="shared" si="56"/>
        <v>323.11384521591867</v>
      </c>
      <c r="O799" s="76"/>
    </row>
    <row r="800" spans="1:15" ht="18.75" customHeight="1" thickTop="1" thickBot="1">
      <c r="A800" s="162"/>
      <c r="B800" s="405"/>
      <c r="C800" s="112" t="s">
        <v>446</v>
      </c>
      <c r="D800" s="95">
        <v>7251104</v>
      </c>
      <c r="E800" s="414" t="s">
        <v>1865</v>
      </c>
      <c r="F800" s="414"/>
      <c r="G800" s="414"/>
      <c r="H800" s="414"/>
      <c r="I800" s="96" t="s">
        <v>41</v>
      </c>
      <c r="J800" s="85" t="s">
        <v>386</v>
      </c>
      <c r="K800" s="98">
        <v>4.6203556308213383</v>
      </c>
      <c r="L800" s="99">
        <f t="shared" si="54"/>
        <v>4.6203556308213383</v>
      </c>
      <c r="M800" s="100">
        <f t="shared" si="55"/>
        <v>194.56317561388656</v>
      </c>
      <c r="N800" s="69">
        <f t="shared" si="56"/>
        <v>194.56317561388656</v>
      </c>
      <c r="O800" s="76"/>
    </row>
    <row r="801" spans="1:15" ht="18.75" customHeight="1" thickTop="1" thickBot="1">
      <c r="A801" s="162"/>
      <c r="B801" s="405"/>
      <c r="C801" s="38" t="s">
        <v>447</v>
      </c>
      <c r="D801" s="37">
        <v>7251201</v>
      </c>
      <c r="E801" s="408" t="s">
        <v>1866</v>
      </c>
      <c r="F801" s="408"/>
      <c r="G801" s="408"/>
      <c r="H801" s="408"/>
      <c r="I801" s="65" t="s">
        <v>41</v>
      </c>
      <c r="J801" s="60" t="s">
        <v>385</v>
      </c>
      <c r="K801" s="101">
        <v>1.8275156646909396</v>
      </c>
      <c r="L801" s="70">
        <f t="shared" si="54"/>
        <v>1.8275156646909396</v>
      </c>
      <c r="M801" s="66">
        <f t="shared" si="55"/>
        <v>76.956684640135464</v>
      </c>
      <c r="N801" s="43">
        <f t="shared" si="56"/>
        <v>76.956684640135464</v>
      </c>
      <c r="O801" s="76"/>
    </row>
    <row r="802" spans="1:15" ht="18.75" customHeight="1" thickTop="1" thickBot="1">
      <c r="A802" s="162"/>
      <c r="B802" s="405"/>
      <c r="C802" s="38" t="s">
        <v>448</v>
      </c>
      <c r="D802" s="37">
        <v>7251202</v>
      </c>
      <c r="E802" s="408" t="s">
        <v>1866</v>
      </c>
      <c r="F802" s="408"/>
      <c r="G802" s="408"/>
      <c r="H802" s="408"/>
      <c r="I802" s="65" t="s">
        <v>41</v>
      </c>
      <c r="J802" s="84" t="s">
        <v>11</v>
      </c>
      <c r="K802" s="101">
        <v>8.6631668077900077</v>
      </c>
      <c r="L802" s="70">
        <f t="shared" si="54"/>
        <v>8.6631668077900077</v>
      </c>
      <c r="M802" s="66">
        <f t="shared" si="55"/>
        <v>364.8059542760372</v>
      </c>
      <c r="N802" s="43">
        <f t="shared" si="56"/>
        <v>364.8059542760372</v>
      </c>
      <c r="O802" s="76"/>
    </row>
    <row r="803" spans="1:15" ht="18.75" customHeight="1" thickTop="1" thickBot="1">
      <c r="A803" s="162"/>
      <c r="B803" s="406"/>
      <c r="C803" s="110" t="s">
        <v>449</v>
      </c>
      <c r="D803" s="106">
        <v>7251204</v>
      </c>
      <c r="E803" s="409" t="s">
        <v>1866</v>
      </c>
      <c r="F803" s="409"/>
      <c r="G803" s="409"/>
      <c r="H803" s="409"/>
      <c r="I803" s="113" t="s">
        <v>41</v>
      </c>
      <c r="J803" s="85" t="s">
        <v>386</v>
      </c>
      <c r="K803" s="114">
        <v>5.6104318374259101</v>
      </c>
      <c r="L803" s="109">
        <f t="shared" si="54"/>
        <v>5.6104318374259101</v>
      </c>
      <c r="M803" s="108">
        <f t="shared" si="55"/>
        <v>236.25528467400508</v>
      </c>
      <c r="N803" s="118">
        <f t="shared" si="56"/>
        <v>236.25528467400508</v>
      </c>
      <c r="O803" s="76"/>
    </row>
    <row r="804" spans="1:15" ht="18.75" hidden="1" customHeight="1" thickTop="1" thickBot="1">
      <c r="A804" s="162"/>
      <c r="B804" s="181"/>
      <c r="C804" s="111"/>
      <c r="D804" s="83"/>
      <c r="E804" s="111"/>
      <c r="F804" s="111"/>
      <c r="G804" s="111"/>
      <c r="H804" s="111"/>
      <c r="I804" s="218"/>
      <c r="J804" s="85"/>
      <c r="K804" s="184">
        <v>0</v>
      </c>
      <c r="L804" s="77"/>
      <c r="M804" s="105"/>
      <c r="N804" s="44"/>
      <c r="O804" s="76"/>
    </row>
    <row r="805" spans="1:15" ht="18.75" hidden="1" customHeight="1" thickTop="1" thickBot="1">
      <c r="A805" s="162"/>
      <c r="B805" s="181"/>
      <c r="C805" s="111"/>
      <c r="D805" s="83"/>
      <c r="E805" s="111"/>
      <c r="F805" s="111"/>
      <c r="G805" s="111"/>
      <c r="H805" s="111"/>
      <c r="I805" s="218"/>
      <c r="J805" s="85"/>
      <c r="K805" s="184">
        <v>0</v>
      </c>
      <c r="L805" s="77"/>
      <c r="M805" s="105"/>
      <c r="N805" s="44"/>
      <c r="O805" s="76"/>
    </row>
    <row r="806" spans="1:15" ht="18.75" hidden="1" customHeight="1" thickTop="1" thickBot="1">
      <c r="A806" s="162"/>
      <c r="B806" s="181"/>
      <c r="C806" s="111"/>
      <c r="D806" s="83"/>
      <c r="E806" s="111"/>
      <c r="F806" s="111"/>
      <c r="G806" s="111"/>
      <c r="H806" s="111"/>
      <c r="I806" s="218"/>
      <c r="J806" s="85"/>
      <c r="K806" s="184">
        <v>0</v>
      </c>
      <c r="L806" s="77"/>
      <c r="M806" s="105"/>
      <c r="N806" s="44"/>
      <c r="O806" s="76"/>
    </row>
    <row r="807" spans="1:15" ht="18.75" hidden="1" customHeight="1" thickTop="1" thickBot="1">
      <c r="A807" s="162"/>
      <c r="B807" s="181"/>
      <c r="C807" s="111"/>
      <c r="D807" s="83"/>
      <c r="E807" s="111"/>
      <c r="F807" s="111"/>
      <c r="G807" s="111"/>
      <c r="H807" s="111"/>
      <c r="I807" s="218"/>
      <c r="J807" s="85"/>
      <c r="K807" s="184">
        <v>0</v>
      </c>
      <c r="L807" s="77"/>
      <c r="M807" s="105"/>
      <c r="N807" s="44"/>
      <c r="O807" s="76"/>
    </row>
    <row r="808" spans="1:15" ht="18.75" hidden="1" customHeight="1" thickTop="1" thickBot="1">
      <c r="A808" s="162"/>
      <c r="B808" s="181"/>
      <c r="C808" s="111"/>
      <c r="D808" s="83"/>
      <c r="E808" s="111"/>
      <c r="F808" s="111"/>
      <c r="G808" s="111"/>
      <c r="H808" s="111"/>
      <c r="I808" s="218"/>
      <c r="J808" s="85"/>
      <c r="K808" s="184">
        <v>0</v>
      </c>
      <c r="L808" s="77"/>
      <c r="M808" s="105"/>
      <c r="N808" s="44"/>
      <c r="O808" s="76"/>
    </row>
    <row r="809" spans="1:15" ht="18.75" hidden="1" customHeight="1" thickTop="1" thickBot="1">
      <c r="A809" s="162"/>
      <c r="B809" s="181"/>
      <c r="C809" s="111"/>
      <c r="D809" s="83"/>
      <c r="E809" s="111"/>
      <c r="F809" s="111"/>
      <c r="G809" s="111"/>
      <c r="H809" s="111"/>
      <c r="I809" s="218"/>
      <c r="J809" s="85"/>
      <c r="K809" s="184">
        <v>0</v>
      </c>
      <c r="L809" s="77"/>
      <c r="M809" s="105"/>
      <c r="N809" s="44"/>
      <c r="O809" s="76"/>
    </row>
    <row r="810" spans="1:15" ht="18.75" hidden="1" customHeight="1" thickTop="1" thickBot="1">
      <c r="A810" s="162"/>
      <c r="B810" s="181"/>
      <c r="C810" s="111"/>
      <c r="D810" s="83"/>
      <c r="E810" s="111"/>
      <c r="F810" s="111"/>
      <c r="G810" s="111"/>
      <c r="H810" s="111"/>
      <c r="I810" s="218"/>
      <c r="J810" s="85"/>
      <c r="K810" s="184">
        <v>0</v>
      </c>
      <c r="L810" s="77"/>
      <c r="M810" s="105"/>
      <c r="N810" s="44"/>
      <c r="O810" s="76"/>
    </row>
    <row r="811" spans="1:15" ht="18.75" hidden="1" customHeight="1" thickTop="1" thickBot="1">
      <c r="A811" s="162"/>
      <c r="B811" s="181"/>
      <c r="C811" s="111"/>
      <c r="D811" s="83"/>
      <c r="E811" s="111"/>
      <c r="F811" s="111"/>
      <c r="G811" s="111"/>
      <c r="H811" s="111"/>
      <c r="I811" s="218"/>
      <c r="J811" s="85"/>
      <c r="K811" s="184">
        <v>0</v>
      </c>
      <c r="L811" s="77"/>
      <c r="M811" s="105"/>
      <c r="N811" s="44"/>
      <c r="O811" s="76"/>
    </row>
    <row r="812" spans="1:15" ht="18.75" hidden="1" customHeight="1" thickTop="1" thickBot="1">
      <c r="A812" s="162"/>
      <c r="B812" s="181"/>
      <c r="C812" s="111"/>
      <c r="D812" s="83"/>
      <c r="E812" s="111"/>
      <c r="F812" s="111"/>
      <c r="G812" s="111"/>
      <c r="H812" s="111"/>
      <c r="I812" s="218"/>
      <c r="J812" s="85"/>
      <c r="K812" s="184">
        <v>0</v>
      </c>
      <c r="L812" s="77"/>
      <c r="M812" s="105"/>
      <c r="N812" s="44"/>
      <c r="O812" s="76"/>
    </row>
    <row r="813" spans="1:15" ht="18.75" hidden="1" customHeight="1" thickTop="1" thickBot="1">
      <c r="A813" s="162"/>
      <c r="B813" s="181"/>
      <c r="C813" s="111"/>
      <c r="D813" s="83"/>
      <c r="E813" s="111"/>
      <c r="F813" s="111"/>
      <c r="G813" s="111"/>
      <c r="H813" s="111"/>
      <c r="I813" s="218"/>
      <c r="J813" s="85"/>
      <c r="K813" s="184">
        <v>0</v>
      </c>
      <c r="L813" s="77"/>
      <c r="M813" s="105"/>
      <c r="N813" s="44"/>
      <c r="O813" s="76"/>
    </row>
    <row r="814" spans="1:15" ht="18.75" customHeight="1" thickTop="1" thickBot="1">
      <c r="A814" s="162"/>
      <c r="B814" s="407"/>
      <c r="C814" s="38" t="s">
        <v>450</v>
      </c>
      <c r="D814" s="37">
        <v>7251301</v>
      </c>
      <c r="E814" s="408" t="s">
        <v>1867</v>
      </c>
      <c r="F814" s="408"/>
      <c r="G814" s="408"/>
      <c r="H814" s="408"/>
      <c r="I814" s="65" t="s">
        <v>41</v>
      </c>
      <c r="J814" s="60" t="s">
        <v>385</v>
      </c>
      <c r="K814" s="101">
        <v>2.0709093988145639</v>
      </c>
      <c r="L814" s="70">
        <f t="shared" ref="L814:L821" si="57">K814*(1-$H$3/100)</f>
        <v>2.0709093988145639</v>
      </c>
      <c r="M814" s="66">
        <f t="shared" ref="M814:M821" si="58">K814*$H$2</f>
        <v>87.205994784081284</v>
      </c>
      <c r="N814" s="43">
        <f t="shared" ref="N814:N821" si="59">M814*(1-$H$3/100)</f>
        <v>87.205994784081284</v>
      </c>
      <c r="O814" s="76"/>
    </row>
    <row r="815" spans="1:15" ht="18.75" customHeight="1" thickTop="1" thickBot="1">
      <c r="A815" s="162"/>
      <c r="B815" s="405"/>
      <c r="C815" s="38" t="s">
        <v>453</v>
      </c>
      <c r="D815" s="37">
        <v>7251302</v>
      </c>
      <c r="E815" s="408" t="s">
        <v>1867</v>
      </c>
      <c r="F815" s="408"/>
      <c r="G815" s="408"/>
      <c r="H815" s="408"/>
      <c r="I815" s="65" t="s">
        <v>41</v>
      </c>
      <c r="J815" s="84" t="s">
        <v>11</v>
      </c>
      <c r="K815" s="101">
        <v>8.0031160033869604</v>
      </c>
      <c r="L815" s="70">
        <f t="shared" si="57"/>
        <v>8.0031160033869604</v>
      </c>
      <c r="M815" s="66">
        <f t="shared" si="58"/>
        <v>337.01121490262489</v>
      </c>
      <c r="N815" s="43">
        <f t="shared" si="59"/>
        <v>337.01121490262489</v>
      </c>
      <c r="O815" s="76"/>
    </row>
    <row r="816" spans="1:15" ht="18.75" customHeight="1" thickTop="1" thickBot="1">
      <c r="A816" s="422" t="s">
        <v>1</v>
      </c>
      <c r="B816" s="405"/>
      <c r="C816" s="38" t="s">
        <v>452</v>
      </c>
      <c r="D816" s="37">
        <v>7251304</v>
      </c>
      <c r="E816" s="408" t="s">
        <v>1867</v>
      </c>
      <c r="F816" s="408"/>
      <c r="G816" s="408"/>
      <c r="H816" s="408"/>
      <c r="I816" s="65" t="s">
        <v>41</v>
      </c>
      <c r="J816" s="85" t="s">
        <v>386</v>
      </c>
      <c r="K816" s="101">
        <v>4.7853683319220996</v>
      </c>
      <c r="L816" s="70">
        <f t="shared" si="57"/>
        <v>4.7853683319220996</v>
      </c>
      <c r="M816" s="66">
        <f t="shared" si="58"/>
        <v>201.51186045723961</v>
      </c>
      <c r="N816" s="43">
        <f t="shared" si="59"/>
        <v>201.51186045723961</v>
      </c>
      <c r="O816" s="76"/>
    </row>
    <row r="817" spans="1:15" ht="18.75" customHeight="1" thickTop="1" thickBot="1">
      <c r="A817" s="423"/>
      <c r="B817" s="405"/>
      <c r="C817" s="112" t="s">
        <v>451</v>
      </c>
      <c r="D817" s="95">
        <v>7251308</v>
      </c>
      <c r="E817" s="414" t="s">
        <v>1867</v>
      </c>
      <c r="F817" s="414"/>
      <c r="G817" s="414"/>
      <c r="H817" s="414"/>
      <c r="I817" s="96" t="s">
        <v>41</v>
      </c>
      <c r="J817" s="103" t="s">
        <v>388</v>
      </c>
      <c r="K817" s="98">
        <v>4.5378492802709562</v>
      </c>
      <c r="L817" s="99">
        <f t="shared" si="57"/>
        <v>4.5378492802709562</v>
      </c>
      <c r="M817" s="100">
        <f t="shared" si="58"/>
        <v>191.08883319220996</v>
      </c>
      <c r="N817" s="69">
        <f t="shared" si="59"/>
        <v>191.08883319220996</v>
      </c>
      <c r="O817" s="76"/>
    </row>
    <row r="818" spans="1:15" ht="18.75" customHeight="1" thickTop="1" thickBot="1">
      <c r="A818" s="423"/>
      <c r="B818" s="405"/>
      <c r="C818" s="38" t="s">
        <v>454</v>
      </c>
      <c r="D818" s="37">
        <v>7251401</v>
      </c>
      <c r="E818" s="408" t="s">
        <v>1868</v>
      </c>
      <c r="F818" s="408"/>
      <c r="G818" s="408"/>
      <c r="H818" s="408"/>
      <c r="I818" s="65" t="s">
        <v>41</v>
      </c>
      <c r="J818" s="60" t="s">
        <v>385</v>
      </c>
      <c r="K818" s="61">
        <v>2.7309602032176121</v>
      </c>
      <c r="L818" s="62">
        <f t="shared" si="57"/>
        <v>2.7309602032176121</v>
      </c>
      <c r="M818" s="63">
        <f t="shared" si="58"/>
        <v>115.00073415749364</v>
      </c>
      <c r="N818" s="67">
        <f t="shared" si="59"/>
        <v>115.00073415749364</v>
      </c>
      <c r="O818" s="76"/>
    </row>
    <row r="819" spans="1:15" ht="18.75" customHeight="1" thickTop="1" thickBot="1">
      <c r="A819" s="423"/>
      <c r="B819" s="405"/>
      <c r="C819" s="38" t="s">
        <v>455</v>
      </c>
      <c r="D819" s="37">
        <v>7251402</v>
      </c>
      <c r="E819" s="408" t="s">
        <v>1868</v>
      </c>
      <c r="F819" s="408"/>
      <c r="G819" s="408"/>
      <c r="H819" s="408"/>
      <c r="I819" s="65" t="s">
        <v>41</v>
      </c>
      <c r="J819" s="84" t="s">
        <v>11</v>
      </c>
      <c r="K819" s="101">
        <v>9.6944961896697706</v>
      </c>
      <c r="L819" s="70">
        <f t="shared" si="57"/>
        <v>9.6944961896697706</v>
      </c>
      <c r="M819" s="66">
        <f t="shared" si="58"/>
        <v>408.23523454699404</v>
      </c>
      <c r="N819" s="43">
        <f t="shared" si="59"/>
        <v>408.23523454699404</v>
      </c>
      <c r="O819" s="76"/>
    </row>
    <row r="820" spans="1:15" ht="18.75" customHeight="1" thickTop="1" thickBot="1">
      <c r="A820" s="423"/>
      <c r="B820" s="405"/>
      <c r="C820" s="38" t="s">
        <v>456</v>
      </c>
      <c r="D820" s="37">
        <v>7251404</v>
      </c>
      <c r="E820" s="408" t="s">
        <v>1868</v>
      </c>
      <c r="F820" s="408"/>
      <c r="G820" s="408"/>
      <c r="H820" s="408"/>
      <c r="I820" s="65" t="s">
        <v>41</v>
      </c>
      <c r="J820" s="85" t="s">
        <v>386</v>
      </c>
      <c r="K820" s="101">
        <v>5.9404572396274338</v>
      </c>
      <c r="L820" s="70">
        <f t="shared" si="57"/>
        <v>5.9404572396274338</v>
      </c>
      <c r="M820" s="66">
        <f t="shared" si="58"/>
        <v>250.15265436071124</v>
      </c>
      <c r="N820" s="43">
        <f t="shared" si="59"/>
        <v>250.15265436071124</v>
      </c>
      <c r="O820" s="76"/>
    </row>
    <row r="821" spans="1:15" ht="18.75" customHeight="1" thickTop="1" thickBot="1">
      <c r="A821" s="423"/>
      <c r="B821" s="406"/>
      <c r="C821" s="110" t="s">
        <v>457</v>
      </c>
      <c r="D821" s="106">
        <v>7251408</v>
      </c>
      <c r="E821" s="409" t="s">
        <v>1868</v>
      </c>
      <c r="F821" s="409"/>
      <c r="G821" s="409"/>
      <c r="H821" s="409"/>
      <c r="I821" s="107" t="s">
        <v>41</v>
      </c>
      <c r="J821" s="103" t="s">
        <v>388</v>
      </c>
      <c r="K821" s="114">
        <v>5.1318950042337006</v>
      </c>
      <c r="L821" s="109">
        <f t="shared" si="57"/>
        <v>5.1318950042337006</v>
      </c>
      <c r="M821" s="108">
        <f t="shared" si="58"/>
        <v>216.10409862828112</v>
      </c>
      <c r="N821" s="118">
        <f t="shared" si="59"/>
        <v>216.10409862828112</v>
      </c>
      <c r="O821" s="76"/>
    </row>
    <row r="822" spans="1:15" ht="18.75" hidden="1" customHeight="1" thickTop="1" thickBot="1">
      <c r="A822" s="423"/>
      <c r="B822" s="181"/>
      <c r="C822" s="111"/>
      <c r="D822" s="83"/>
      <c r="E822" s="111"/>
      <c r="F822" s="111"/>
      <c r="G822" s="111"/>
      <c r="H822" s="111"/>
      <c r="I822" s="104"/>
      <c r="J822" s="103"/>
      <c r="K822" s="184">
        <v>0</v>
      </c>
      <c r="L822" s="77"/>
      <c r="M822" s="105"/>
      <c r="N822" s="44"/>
      <c r="O822" s="76"/>
    </row>
    <row r="823" spans="1:15" ht="18.75" hidden="1" customHeight="1" thickTop="1" thickBot="1">
      <c r="A823" s="423"/>
      <c r="B823" s="181"/>
      <c r="C823" s="111"/>
      <c r="D823" s="83"/>
      <c r="E823" s="111"/>
      <c r="F823" s="111"/>
      <c r="G823" s="111"/>
      <c r="H823" s="111"/>
      <c r="I823" s="104"/>
      <c r="J823" s="103"/>
      <c r="K823" s="184">
        <v>0</v>
      </c>
      <c r="L823" s="77"/>
      <c r="M823" s="105"/>
      <c r="N823" s="44"/>
      <c r="O823" s="76"/>
    </row>
    <row r="824" spans="1:15" ht="18.75" hidden="1" customHeight="1" thickTop="1" thickBot="1">
      <c r="A824" s="423"/>
      <c r="B824" s="181"/>
      <c r="C824" s="111"/>
      <c r="D824" s="83"/>
      <c r="E824" s="111"/>
      <c r="F824" s="111"/>
      <c r="G824" s="111"/>
      <c r="H824" s="111"/>
      <c r="I824" s="104"/>
      <c r="J824" s="103"/>
      <c r="K824" s="184">
        <v>0</v>
      </c>
      <c r="L824" s="77"/>
      <c r="M824" s="105"/>
      <c r="N824" s="44"/>
      <c r="O824" s="76"/>
    </row>
    <row r="825" spans="1:15" ht="18.75" hidden="1" customHeight="1" thickTop="1" thickBot="1">
      <c r="A825" s="423"/>
      <c r="B825" s="181"/>
      <c r="C825" s="111"/>
      <c r="D825" s="83"/>
      <c r="E825" s="111"/>
      <c r="F825" s="111"/>
      <c r="G825" s="111"/>
      <c r="H825" s="111"/>
      <c r="I825" s="104"/>
      <c r="J825" s="103"/>
      <c r="K825" s="184">
        <v>0</v>
      </c>
      <c r="L825" s="77"/>
      <c r="M825" s="105"/>
      <c r="N825" s="44"/>
      <c r="O825" s="76"/>
    </row>
    <row r="826" spans="1:15" ht="18.75" hidden="1" customHeight="1" thickTop="1" thickBot="1">
      <c r="A826" s="423"/>
      <c r="B826" s="181"/>
      <c r="C826" s="111"/>
      <c r="D826" s="83"/>
      <c r="E826" s="111"/>
      <c r="F826" s="111"/>
      <c r="G826" s="111"/>
      <c r="H826" s="111"/>
      <c r="I826" s="104"/>
      <c r="J826" s="103"/>
      <c r="K826" s="184">
        <v>0</v>
      </c>
      <c r="L826" s="77"/>
      <c r="M826" s="105"/>
      <c r="N826" s="44"/>
      <c r="O826" s="76"/>
    </row>
    <row r="827" spans="1:15" ht="18.75" hidden="1" customHeight="1" thickTop="1" thickBot="1">
      <c r="A827" s="423"/>
      <c r="B827" s="181"/>
      <c r="C827" s="111"/>
      <c r="D827" s="83"/>
      <c r="E827" s="111"/>
      <c r="F827" s="111"/>
      <c r="G827" s="111"/>
      <c r="H827" s="111"/>
      <c r="I827" s="104"/>
      <c r="J827" s="103"/>
      <c r="K827" s="184">
        <v>0</v>
      </c>
      <c r="L827" s="77"/>
      <c r="M827" s="105"/>
      <c r="N827" s="44"/>
      <c r="O827" s="76"/>
    </row>
    <row r="828" spans="1:15" ht="18.75" hidden="1" customHeight="1" thickTop="1" thickBot="1">
      <c r="A828" s="423"/>
      <c r="B828" s="181"/>
      <c r="C828" s="111"/>
      <c r="D828" s="83"/>
      <c r="E828" s="111"/>
      <c r="F828" s="111"/>
      <c r="G828" s="111"/>
      <c r="H828" s="111"/>
      <c r="I828" s="104"/>
      <c r="J828" s="103"/>
      <c r="K828" s="184">
        <v>0</v>
      </c>
      <c r="L828" s="77"/>
      <c r="M828" s="105"/>
      <c r="N828" s="44"/>
      <c r="O828" s="76"/>
    </row>
    <row r="829" spans="1:15" ht="18.75" hidden="1" customHeight="1" thickTop="1" thickBot="1">
      <c r="A829" s="423"/>
      <c r="B829" s="181"/>
      <c r="C829" s="111"/>
      <c r="D829" s="83"/>
      <c r="E829" s="111"/>
      <c r="F829" s="111"/>
      <c r="G829" s="111"/>
      <c r="H829" s="111"/>
      <c r="I829" s="104"/>
      <c r="J829" s="103"/>
      <c r="K829" s="184">
        <v>0</v>
      </c>
      <c r="L829" s="77"/>
      <c r="M829" s="105"/>
      <c r="N829" s="44"/>
      <c r="O829" s="76"/>
    </row>
    <row r="830" spans="1:15" ht="18.75" hidden="1" customHeight="1" thickTop="1" thickBot="1">
      <c r="A830" s="423"/>
      <c r="B830" s="181"/>
      <c r="C830" s="111"/>
      <c r="D830" s="83"/>
      <c r="E830" s="111"/>
      <c r="F830" s="111"/>
      <c r="G830" s="111"/>
      <c r="H830" s="111"/>
      <c r="I830" s="104"/>
      <c r="J830" s="103"/>
      <c r="K830" s="184">
        <v>0</v>
      </c>
      <c r="L830" s="77"/>
      <c r="M830" s="105"/>
      <c r="N830" s="44"/>
      <c r="O830" s="76"/>
    </row>
    <row r="831" spans="1:15" ht="18.75" hidden="1" customHeight="1" thickTop="1" thickBot="1">
      <c r="A831" s="423"/>
      <c r="B831" s="181"/>
      <c r="C831" s="111"/>
      <c r="D831" s="83"/>
      <c r="E831" s="111"/>
      <c r="F831" s="111"/>
      <c r="G831" s="111"/>
      <c r="H831" s="111"/>
      <c r="I831" s="104"/>
      <c r="J831" s="103"/>
      <c r="K831" s="184">
        <v>0</v>
      </c>
      <c r="L831" s="77"/>
      <c r="M831" s="105"/>
      <c r="N831" s="44"/>
      <c r="O831" s="76"/>
    </row>
    <row r="832" spans="1:15" ht="18.75" customHeight="1" thickTop="1" thickBot="1">
      <c r="A832" s="423"/>
      <c r="B832" s="407"/>
      <c r="C832" s="136" t="s">
        <v>458</v>
      </c>
      <c r="D832" s="132">
        <v>7251502</v>
      </c>
      <c r="E832" s="419" t="s">
        <v>1869</v>
      </c>
      <c r="F832" s="419"/>
      <c r="G832" s="419"/>
      <c r="H832" s="419"/>
      <c r="I832" s="133" t="s">
        <v>41</v>
      </c>
      <c r="J832" s="84" t="s">
        <v>11</v>
      </c>
      <c r="K832" s="101">
        <v>8.9931922099915322</v>
      </c>
      <c r="L832" s="70">
        <f>K832*(1-$H$3/100)</f>
        <v>8.9931922099915322</v>
      </c>
      <c r="M832" s="66">
        <f>K832*$H$2</f>
        <v>378.70332396274341</v>
      </c>
      <c r="N832" s="43">
        <f>M832*(1-$H$3/100)</f>
        <v>378.70332396274341</v>
      </c>
      <c r="O832" s="76"/>
    </row>
    <row r="833" spans="1:15" ht="18.75" customHeight="1" thickTop="1" thickBot="1">
      <c r="A833" s="423"/>
      <c r="B833" s="406"/>
      <c r="C833" s="110" t="s">
        <v>459</v>
      </c>
      <c r="D833" s="106">
        <v>7251515</v>
      </c>
      <c r="E833" s="409" t="s">
        <v>1869</v>
      </c>
      <c r="F833" s="409"/>
      <c r="G833" s="409"/>
      <c r="H833" s="409"/>
      <c r="I833" s="113" t="s">
        <v>41</v>
      </c>
      <c r="J833" s="119" t="s">
        <v>207</v>
      </c>
      <c r="K833" s="114">
        <v>1.8605</v>
      </c>
      <c r="L833" s="109">
        <f>K833*(1-$H$3/100)</f>
        <v>1.8605</v>
      </c>
      <c r="M833" s="108">
        <f>K833*$H$2</f>
        <v>78.345655000000008</v>
      </c>
      <c r="N833" s="118">
        <f>M833*(1-$H$3/100)</f>
        <v>78.345655000000008</v>
      </c>
      <c r="O833" s="76"/>
    </row>
    <row r="834" spans="1:15" ht="18.75" hidden="1" customHeight="1" thickTop="1" thickBot="1">
      <c r="A834" s="423"/>
      <c r="B834" s="181"/>
      <c r="C834" s="111"/>
      <c r="D834" s="83"/>
      <c r="E834" s="111"/>
      <c r="F834" s="111"/>
      <c r="G834" s="111"/>
      <c r="H834" s="111"/>
      <c r="I834" s="218"/>
      <c r="J834" s="119"/>
      <c r="K834" s="184">
        <v>0</v>
      </c>
      <c r="L834" s="77"/>
      <c r="M834" s="105"/>
      <c r="N834" s="44"/>
      <c r="O834" s="76"/>
    </row>
    <row r="835" spans="1:15" ht="18.75" hidden="1" customHeight="1" thickTop="1" thickBot="1">
      <c r="A835" s="423"/>
      <c r="B835" s="181"/>
      <c r="C835" s="111"/>
      <c r="D835" s="83"/>
      <c r="E835" s="111"/>
      <c r="F835" s="111"/>
      <c r="G835" s="111"/>
      <c r="H835" s="111"/>
      <c r="I835" s="218"/>
      <c r="J835" s="119"/>
      <c r="K835" s="184">
        <v>0</v>
      </c>
      <c r="L835" s="77"/>
      <c r="M835" s="105"/>
      <c r="N835" s="44"/>
      <c r="O835" s="76"/>
    </row>
    <row r="836" spans="1:15" ht="18.75" hidden="1" customHeight="1" thickTop="1" thickBot="1">
      <c r="A836" s="423"/>
      <c r="B836" s="181"/>
      <c r="C836" s="111"/>
      <c r="D836" s="83"/>
      <c r="E836" s="111"/>
      <c r="F836" s="111"/>
      <c r="G836" s="111"/>
      <c r="H836" s="111"/>
      <c r="I836" s="218"/>
      <c r="J836" s="119"/>
      <c r="K836" s="184">
        <v>0</v>
      </c>
      <c r="L836" s="77"/>
      <c r="M836" s="105"/>
      <c r="N836" s="44"/>
      <c r="O836" s="76"/>
    </row>
    <row r="837" spans="1:15" ht="18.75" hidden="1" customHeight="1" thickTop="1" thickBot="1">
      <c r="A837" s="423"/>
      <c r="B837" s="181"/>
      <c r="C837" s="111"/>
      <c r="D837" s="83"/>
      <c r="E837" s="111"/>
      <c r="F837" s="111"/>
      <c r="G837" s="111"/>
      <c r="H837" s="111"/>
      <c r="I837" s="218"/>
      <c r="J837" s="119"/>
      <c r="K837" s="184">
        <v>0</v>
      </c>
      <c r="L837" s="77"/>
      <c r="M837" s="105"/>
      <c r="N837" s="44"/>
      <c r="O837" s="76"/>
    </row>
    <row r="838" spans="1:15" ht="18.75" hidden="1" customHeight="1" thickTop="1" thickBot="1">
      <c r="A838" s="423"/>
      <c r="B838" s="181"/>
      <c r="C838" s="111"/>
      <c r="D838" s="83"/>
      <c r="E838" s="111"/>
      <c r="F838" s="111"/>
      <c r="G838" s="111"/>
      <c r="H838" s="111"/>
      <c r="I838" s="218"/>
      <c r="J838" s="119"/>
      <c r="K838" s="184">
        <v>0</v>
      </c>
      <c r="L838" s="77"/>
      <c r="M838" s="105"/>
      <c r="N838" s="44"/>
      <c r="O838" s="76"/>
    </row>
    <row r="839" spans="1:15" ht="18.75" hidden="1" customHeight="1" thickTop="1" thickBot="1">
      <c r="A839" s="423"/>
      <c r="B839" s="181"/>
      <c r="C839" s="111"/>
      <c r="D839" s="83"/>
      <c r="E839" s="111"/>
      <c r="F839" s="111"/>
      <c r="G839" s="111"/>
      <c r="H839" s="111"/>
      <c r="I839" s="218"/>
      <c r="J839" s="119"/>
      <c r="K839" s="184">
        <v>0</v>
      </c>
      <c r="L839" s="77"/>
      <c r="M839" s="105"/>
      <c r="N839" s="44"/>
      <c r="O839" s="76"/>
    </row>
    <row r="840" spans="1:15" ht="18.75" hidden="1" customHeight="1" thickTop="1" thickBot="1">
      <c r="A840" s="423"/>
      <c r="B840" s="181"/>
      <c r="C840" s="111"/>
      <c r="D840" s="83"/>
      <c r="E840" s="111"/>
      <c r="F840" s="111"/>
      <c r="G840" s="111"/>
      <c r="H840" s="111"/>
      <c r="I840" s="218"/>
      <c r="J840" s="119"/>
      <c r="K840" s="184">
        <v>0</v>
      </c>
      <c r="L840" s="77"/>
      <c r="M840" s="105"/>
      <c r="N840" s="44"/>
      <c r="O840" s="76"/>
    </row>
    <row r="841" spans="1:15" ht="18.75" hidden="1" customHeight="1" thickTop="1" thickBot="1">
      <c r="A841" s="423"/>
      <c r="B841" s="181"/>
      <c r="C841" s="111"/>
      <c r="D841" s="83"/>
      <c r="E841" s="111"/>
      <c r="F841" s="111"/>
      <c r="G841" s="111"/>
      <c r="H841" s="111"/>
      <c r="I841" s="218"/>
      <c r="J841" s="119"/>
      <c r="K841" s="184">
        <v>0</v>
      </c>
      <c r="L841" s="77"/>
      <c r="M841" s="105"/>
      <c r="N841" s="44"/>
      <c r="O841" s="76"/>
    </row>
    <row r="842" spans="1:15" ht="18.75" hidden="1" customHeight="1" thickTop="1" thickBot="1">
      <c r="A842" s="423"/>
      <c r="B842" s="181"/>
      <c r="C842" s="111"/>
      <c r="D842" s="83"/>
      <c r="E842" s="111"/>
      <c r="F842" s="111"/>
      <c r="G842" s="111"/>
      <c r="H842" s="111"/>
      <c r="I842" s="218"/>
      <c r="J842" s="119"/>
      <c r="K842" s="184">
        <v>0</v>
      </c>
      <c r="L842" s="77"/>
      <c r="M842" s="105"/>
      <c r="N842" s="44"/>
      <c r="O842" s="76"/>
    </row>
    <row r="843" spans="1:15" ht="18.75" hidden="1" customHeight="1" thickTop="1" thickBot="1">
      <c r="A843" s="423"/>
      <c r="B843" s="181"/>
      <c r="C843" s="111"/>
      <c r="D843" s="83"/>
      <c r="E843" s="111"/>
      <c r="F843" s="111"/>
      <c r="G843" s="111"/>
      <c r="H843" s="111"/>
      <c r="I843" s="218"/>
      <c r="J843" s="119"/>
      <c r="K843" s="184">
        <v>0</v>
      </c>
      <c r="L843" s="77"/>
      <c r="M843" s="105"/>
      <c r="N843" s="44"/>
      <c r="O843" s="76"/>
    </row>
    <row r="844" spans="1:15" ht="18.75" customHeight="1" thickTop="1" thickBot="1">
      <c r="A844" s="423"/>
      <c r="B844" s="407"/>
      <c r="C844" s="38" t="s">
        <v>460</v>
      </c>
      <c r="D844" s="37">
        <v>7251616</v>
      </c>
      <c r="E844" s="408" t="s">
        <v>1870</v>
      </c>
      <c r="F844" s="408"/>
      <c r="G844" s="408"/>
      <c r="H844" s="408"/>
      <c r="I844" s="65" t="s">
        <v>41</v>
      </c>
      <c r="J844" s="122" t="s">
        <v>212</v>
      </c>
      <c r="K844" s="40">
        <v>1.4838</v>
      </c>
      <c r="L844" s="41">
        <f>K844*(1-$H$3/100)</f>
        <v>1.4838</v>
      </c>
      <c r="M844" s="42">
        <f>K844*$H$2</f>
        <v>62.482818000000002</v>
      </c>
      <c r="N844" s="135">
        <f>M844*(1-$H$3/100)</f>
        <v>62.482818000000002</v>
      </c>
      <c r="O844" s="76"/>
    </row>
    <row r="845" spans="1:15" ht="18.75" customHeight="1" thickTop="1" thickBot="1">
      <c r="A845" s="423"/>
      <c r="B845" s="405"/>
      <c r="C845" s="38" t="s">
        <v>461</v>
      </c>
      <c r="D845" s="37">
        <v>7251626</v>
      </c>
      <c r="E845" s="408" t="s">
        <v>1870</v>
      </c>
      <c r="F845" s="408"/>
      <c r="G845" s="408"/>
      <c r="H845" s="408"/>
      <c r="I845" s="65" t="s">
        <v>41</v>
      </c>
      <c r="J845" s="123" t="s">
        <v>213</v>
      </c>
      <c r="K845" s="101">
        <v>5.4107000000000003</v>
      </c>
      <c r="L845" s="70">
        <f>K845*(1-$H$3/100)</f>
        <v>5.4107000000000003</v>
      </c>
      <c r="M845" s="66">
        <f>K845*$H$2</f>
        <v>227.84457700000002</v>
      </c>
      <c r="N845" s="43">
        <f>M845*(1-$H$3/100)</f>
        <v>227.84457700000002</v>
      </c>
      <c r="O845" s="76"/>
    </row>
    <row r="846" spans="1:15" ht="18.75" customHeight="1" thickTop="1" thickBot="1">
      <c r="A846" s="162"/>
      <c r="B846" s="405"/>
      <c r="C846" s="38" t="s">
        <v>462</v>
      </c>
      <c r="D846" s="37">
        <v>7251646</v>
      </c>
      <c r="E846" s="408" t="s">
        <v>1870</v>
      </c>
      <c r="F846" s="408"/>
      <c r="G846" s="408"/>
      <c r="H846" s="408"/>
      <c r="I846" s="65" t="s">
        <v>41</v>
      </c>
      <c r="J846" s="124" t="s">
        <v>214</v>
      </c>
      <c r="K846" s="101">
        <v>4.4618000000000002</v>
      </c>
      <c r="L846" s="70">
        <f>K846*(1-$H$3/100)</f>
        <v>4.4618000000000002</v>
      </c>
      <c r="M846" s="66">
        <f>K846*$H$2</f>
        <v>187.88639800000001</v>
      </c>
      <c r="N846" s="43">
        <f>M846*(1-$H$3/100)</f>
        <v>187.88639800000001</v>
      </c>
      <c r="O846" s="76"/>
    </row>
    <row r="847" spans="1:15" ht="18.75" customHeight="1" thickTop="1" thickBot="1">
      <c r="A847" s="162"/>
      <c r="B847" s="406"/>
      <c r="C847" s="110" t="s">
        <v>463</v>
      </c>
      <c r="D847" s="106">
        <v>7251686</v>
      </c>
      <c r="E847" s="409" t="s">
        <v>1870</v>
      </c>
      <c r="F847" s="409"/>
      <c r="G847" s="409"/>
      <c r="H847" s="409"/>
      <c r="I847" s="113" t="s">
        <v>41</v>
      </c>
      <c r="J847" s="125" t="s">
        <v>215</v>
      </c>
      <c r="K847" s="114">
        <v>4.2556000000000003</v>
      </c>
      <c r="L847" s="109">
        <f>K847*(1-$H$3/100)</f>
        <v>4.2556000000000003</v>
      </c>
      <c r="M847" s="108">
        <f>K847*$H$2</f>
        <v>179.203316</v>
      </c>
      <c r="N847" s="118">
        <f>M847*(1-$H$3/100)</f>
        <v>179.203316</v>
      </c>
      <c r="O847" s="76"/>
    </row>
    <row r="848" spans="1:15" ht="18.75" hidden="1" customHeight="1" thickTop="1" thickBot="1">
      <c r="A848" s="162"/>
      <c r="B848" s="181"/>
      <c r="C848" s="111"/>
      <c r="D848" s="83"/>
      <c r="E848" s="111"/>
      <c r="F848" s="111"/>
      <c r="G848" s="111"/>
      <c r="H848" s="111"/>
      <c r="I848" s="218"/>
      <c r="J848" s="125"/>
      <c r="K848" s="184">
        <v>0</v>
      </c>
      <c r="L848" s="77"/>
      <c r="M848" s="105"/>
      <c r="N848" s="44"/>
      <c r="O848" s="76"/>
    </row>
    <row r="849" spans="1:15" ht="18.75" hidden="1" customHeight="1" thickTop="1" thickBot="1">
      <c r="A849" s="162"/>
      <c r="B849" s="181"/>
      <c r="C849" s="111"/>
      <c r="D849" s="83"/>
      <c r="E849" s="111"/>
      <c r="F849" s="111"/>
      <c r="G849" s="111"/>
      <c r="H849" s="111"/>
      <c r="I849" s="218"/>
      <c r="J849" s="125"/>
      <c r="K849" s="184">
        <v>0</v>
      </c>
      <c r="L849" s="77"/>
      <c r="M849" s="105"/>
      <c r="N849" s="44"/>
      <c r="O849" s="76"/>
    </row>
    <row r="850" spans="1:15" ht="18.75" hidden="1" customHeight="1" thickTop="1" thickBot="1">
      <c r="A850" s="162"/>
      <c r="B850" s="181"/>
      <c r="C850" s="111"/>
      <c r="D850" s="83"/>
      <c r="E850" s="111"/>
      <c r="F850" s="111"/>
      <c r="G850" s="111"/>
      <c r="H850" s="111"/>
      <c r="I850" s="218"/>
      <c r="J850" s="125"/>
      <c r="K850" s="184">
        <v>0</v>
      </c>
      <c r="L850" s="77"/>
      <c r="M850" s="105"/>
      <c r="N850" s="44"/>
      <c r="O850" s="76"/>
    </row>
    <row r="851" spans="1:15" ht="18.75" hidden="1" customHeight="1" thickTop="1" thickBot="1">
      <c r="A851" s="162"/>
      <c r="B851" s="181"/>
      <c r="C851" s="111"/>
      <c r="D851" s="83"/>
      <c r="E851" s="111"/>
      <c r="F851" s="111"/>
      <c r="G851" s="111"/>
      <c r="H851" s="111"/>
      <c r="I851" s="218"/>
      <c r="J851" s="125"/>
      <c r="K851" s="184">
        <v>0</v>
      </c>
      <c r="L851" s="77"/>
      <c r="M851" s="105"/>
      <c r="N851" s="44"/>
      <c r="O851" s="76"/>
    </row>
    <row r="852" spans="1:15" ht="18.75" hidden="1" customHeight="1" thickTop="1" thickBot="1">
      <c r="A852" s="162"/>
      <c r="B852" s="181"/>
      <c r="C852" s="111"/>
      <c r="D852" s="83"/>
      <c r="E852" s="111"/>
      <c r="F852" s="111"/>
      <c r="G852" s="111"/>
      <c r="H852" s="111"/>
      <c r="I852" s="218"/>
      <c r="J852" s="125"/>
      <c r="K852" s="184">
        <v>0</v>
      </c>
      <c r="L852" s="77"/>
      <c r="M852" s="105"/>
      <c r="N852" s="44"/>
      <c r="O852" s="76"/>
    </row>
    <row r="853" spans="1:15" ht="18.75" hidden="1" customHeight="1" thickTop="1" thickBot="1">
      <c r="A853" s="162"/>
      <c r="B853" s="181"/>
      <c r="C853" s="111"/>
      <c r="D853" s="83"/>
      <c r="E853" s="111"/>
      <c r="F853" s="111"/>
      <c r="G853" s="111"/>
      <c r="H853" s="111"/>
      <c r="I853" s="218"/>
      <c r="J853" s="125"/>
      <c r="K853" s="184">
        <v>0</v>
      </c>
      <c r="L853" s="77"/>
      <c r="M853" s="105"/>
      <c r="N853" s="44"/>
      <c r="O853" s="76"/>
    </row>
    <row r="854" spans="1:15" ht="18.75" hidden="1" customHeight="1" thickTop="1" thickBot="1">
      <c r="A854" s="162"/>
      <c r="B854" s="181"/>
      <c r="C854" s="111"/>
      <c r="D854" s="83"/>
      <c r="E854" s="111"/>
      <c r="F854" s="111"/>
      <c r="G854" s="111"/>
      <c r="H854" s="111"/>
      <c r="I854" s="218"/>
      <c r="J854" s="125"/>
      <c r="K854" s="184">
        <v>0</v>
      </c>
      <c r="L854" s="77"/>
      <c r="M854" s="105"/>
      <c r="N854" s="44"/>
      <c r="O854" s="76"/>
    </row>
    <row r="855" spans="1:15" ht="18.75" hidden="1" customHeight="1" thickTop="1" thickBot="1">
      <c r="A855" s="162"/>
      <c r="B855" s="181"/>
      <c r="C855" s="111"/>
      <c r="D855" s="83"/>
      <c r="E855" s="111"/>
      <c r="F855" s="111"/>
      <c r="G855" s="111"/>
      <c r="H855" s="111"/>
      <c r="I855" s="218"/>
      <c r="J855" s="125"/>
      <c r="K855" s="184">
        <v>0</v>
      </c>
      <c r="L855" s="77"/>
      <c r="M855" s="105"/>
      <c r="N855" s="44"/>
      <c r="O855" s="76"/>
    </row>
    <row r="856" spans="1:15" ht="18.75" hidden="1" customHeight="1" thickTop="1" thickBot="1">
      <c r="A856" s="162"/>
      <c r="B856" s="181"/>
      <c r="C856" s="111"/>
      <c r="D856" s="83"/>
      <c r="E856" s="111"/>
      <c r="F856" s="111"/>
      <c r="G856" s="111"/>
      <c r="H856" s="111"/>
      <c r="I856" s="218"/>
      <c r="J856" s="125"/>
      <c r="K856" s="184">
        <v>0</v>
      </c>
      <c r="L856" s="77"/>
      <c r="M856" s="105"/>
      <c r="N856" s="44"/>
      <c r="O856" s="76"/>
    </row>
    <row r="857" spans="1:15" ht="18.75" hidden="1" customHeight="1" thickTop="1" thickBot="1">
      <c r="A857" s="162"/>
      <c r="B857" s="181"/>
      <c r="C857" s="111"/>
      <c r="D857" s="83"/>
      <c r="E857" s="111"/>
      <c r="F857" s="111"/>
      <c r="G857" s="111"/>
      <c r="H857" s="111"/>
      <c r="I857" s="218"/>
      <c r="J857" s="125"/>
      <c r="K857" s="184">
        <v>0</v>
      </c>
      <c r="L857" s="77"/>
      <c r="M857" s="105"/>
      <c r="N857" s="44"/>
      <c r="O857" s="76"/>
    </row>
    <row r="858" spans="1:15" ht="18.75" customHeight="1" thickTop="1" thickBot="1">
      <c r="A858" s="162"/>
      <c r="B858" s="405"/>
      <c r="C858" s="38" t="s">
        <v>464</v>
      </c>
      <c r="D858" s="37">
        <v>7252001</v>
      </c>
      <c r="E858" s="408" t="s">
        <v>1871</v>
      </c>
      <c r="F858" s="408"/>
      <c r="G858" s="408"/>
      <c r="H858" s="408"/>
      <c r="I858" s="65" t="s">
        <v>41</v>
      </c>
      <c r="J858" s="60" t="s">
        <v>385</v>
      </c>
      <c r="K858" s="101">
        <v>0.84504000000000001</v>
      </c>
      <c r="L858" s="70">
        <f>K858*(1-$H$3/100)</f>
        <v>0.84504000000000001</v>
      </c>
      <c r="M858" s="66">
        <f>K858*$H$2</f>
        <v>35.584634399999999</v>
      </c>
      <c r="N858" s="43">
        <f>M858*(1-$H$3/100)</f>
        <v>35.584634399999999</v>
      </c>
      <c r="O858" s="76"/>
    </row>
    <row r="859" spans="1:15" ht="18.75" customHeight="1" thickTop="1" thickBot="1">
      <c r="A859" s="162"/>
      <c r="B859" s="405"/>
      <c r="C859" s="38" t="s">
        <v>465</v>
      </c>
      <c r="D859" s="37">
        <v>7252002</v>
      </c>
      <c r="E859" s="408" t="s">
        <v>1871</v>
      </c>
      <c r="F859" s="408"/>
      <c r="G859" s="408"/>
      <c r="H859" s="408"/>
      <c r="I859" s="65" t="s">
        <v>41</v>
      </c>
      <c r="J859" s="84" t="s">
        <v>11</v>
      </c>
      <c r="K859" s="101">
        <v>6.1879762912785772</v>
      </c>
      <c r="L859" s="70">
        <f>K859*(1-$H$3/100)</f>
        <v>6.1879762912785772</v>
      </c>
      <c r="M859" s="66">
        <f>K859*$H$2</f>
        <v>260.57568162574086</v>
      </c>
      <c r="N859" s="43">
        <f>M859*(1-$H$3/100)</f>
        <v>260.57568162574086</v>
      </c>
      <c r="O859" s="76"/>
    </row>
    <row r="860" spans="1:15" ht="18.75" customHeight="1" thickTop="1" thickBot="1">
      <c r="A860" s="162"/>
      <c r="B860" s="406"/>
      <c r="C860" s="110" t="s">
        <v>466</v>
      </c>
      <c r="D860" s="106">
        <v>7252004</v>
      </c>
      <c r="E860" s="409" t="s">
        <v>1871</v>
      </c>
      <c r="F860" s="409"/>
      <c r="G860" s="409"/>
      <c r="H860" s="409"/>
      <c r="I860" s="113" t="s">
        <v>41</v>
      </c>
      <c r="J860" s="85" t="s">
        <v>386</v>
      </c>
      <c r="K860" s="114">
        <v>4.5378492802709562</v>
      </c>
      <c r="L860" s="109">
        <f>K860*(1-$H$3/100)</f>
        <v>4.5378492802709562</v>
      </c>
      <c r="M860" s="108">
        <f>K860*$H$2</f>
        <v>191.08883319220996</v>
      </c>
      <c r="N860" s="118">
        <f>M860*(1-$H$3/100)</f>
        <v>191.08883319220996</v>
      </c>
      <c r="O860" s="76"/>
    </row>
    <row r="861" spans="1:15" ht="18.75" hidden="1" customHeight="1" thickTop="1" thickBot="1">
      <c r="A861" s="162"/>
      <c r="B861" s="181"/>
      <c r="C861" s="111"/>
      <c r="D861" s="83"/>
      <c r="E861" s="111"/>
      <c r="F861" s="111"/>
      <c r="G861" s="111"/>
      <c r="H861" s="111"/>
      <c r="I861" s="218"/>
      <c r="J861" s="85"/>
      <c r="K861" s="184">
        <v>0</v>
      </c>
      <c r="L861" s="77"/>
      <c r="M861" s="105"/>
      <c r="N861" s="44"/>
      <c r="O861" s="76"/>
    </row>
    <row r="862" spans="1:15" ht="18.75" hidden="1" customHeight="1" thickTop="1" thickBot="1">
      <c r="A862" s="162"/>
      <c r="B862" s="181"/>
      <c r="C862" s="111"/>
      <c r="D862" s="83"/>
      <c r="E862" s="111"/>
      <c r="F862" s="111"/>
      <c r="G862" s="111"/>
      <c r="H862" s="111"/>
      <c r="I862" s="218"/>
      <c r="J862" s="85"/>
      <c r="K862" s="184">
        <v>0</v>
      </c>
      <c r="L862" s="77"/>
      <c r="M862" s="105"/>
      <c r="N862" s="44"/>
      <c r="O862" s="76"/>
    </row>
    <row r="863" spans="1:15" ht="18.75" hidden="1" customHeight="1" thickTop="1" thickBot="1">
      <c r="A863" s="162"/>
      <c r="B863" s="181"/>
      <c r="C863" s="111"/>
      <c r="D863" s="83"/>
      <c r="E863" s="111"/>
      <c r="F863" s="111"/>
      <c r="G863" s="111"/>
      <c r="H863" s="111"/>
      <c r="I863" s="218"/>
      <c r="J863" s="85"/>
      <c r="K863" s="184">
        <v>0</v>
      </c>
      <c r="L863" s="77"/>
      <c r="M863" s="105"/>
      <c r="N863" s="44"/>
      <c r="O863" s="76"/>
    </row>
    <row r="864" spans="1:15" ht="18.75" hidden="1" customHeight="1" thickTop="1" thickBot="1">
      <c r="A864" s="162"/>
      <c r="B864" s="181"/>
      <c r="C864" s="111"/>
      <c r="D864" s="83"/>
      <c r="E864" s="111"/>
      <c r="F864" s="111"/>
      <c r="G864" s="111"/>
      <c r="H864" s="111"/>
      <c r="I864" s="218"/>
      <c r="J864" s="85"/>
      <c r="K864" s="184">
        <v>0</v>
      </c>
      <c r="L864" s="77"/>
      <c r="M864" s="105"/>
      <c r="N864" s="44"/>
      <c r="O864" s="76"/>
    </row>
    <row r="865" spans="1:15" ht="18.75" hidden="1" customHeight="1" thickTop="1" thickBot="1">
      <c r="A865" s="162"/>
      <c r="B865" s="181"/>
      <c r="C865" s="111"/>
      <c r="D865" s="83"/>
      <c r="E865" s="111"/>
      <c r="F865" s="111"/>
      <c r="G865" s="111"/>
      <c r="H865" s="111"/>
      <c r="I865" s="218"/>
      <c r="J865" s="85"/>
      <c r="K865" s="184">
        <v>0</v>
      </c>
      <c r="L865" s="77"/>
      <c r="M865" s="105"/>
      <c r="N865" s="44"/>
      <c r="O865" s="76"/>
    </row>
    <row r="866" spans="1:15" ht="18.75" hidden="1" customHeight="1" thickTop="1" thickBot="1">
      <c r="A866" s="162"/>
      <c r="B866" s="181"/>
      <c r="C866" s="111"/>
      <c r="D866" s="83"/>
      <c r="E866" s="111"/>
      <c r="F866" s="111"/>
      <c r="G866" s="111"/>
      <c r="H866" s="111"/>
      <c r="I866" s="218"/>
      <c r="J866" s="85"/>
      <c r="K866" s="184">
        <v>0</v>
      </c>
      <c r="L866" s="77"/>
      <c r="M866" s="105"/>
      <c r="N866" s="44"/>
      <c r="O866" s="76"/>
    </row>
    <row r="867" spans="1:15" ht="18.75" hidden="1" customHeight="1" thickTop="1" thickBot="1">
      <c r="A867" s="162"/>
      <c r="B867" s="181"/>
      <c r="C867" s="111"/>
      <c r="D867" s="83"/>
      <c r="E867" s="111"/>
      <c r="F867" s="111"/>
      <c r="G867" s="111"/>
      <c r="H867" s="111"/>
      <c r="I867" s="218"/>
      <c r="J867" s="85"/>
      <c r="K867" s="184">
        <v>0</v>
      </c>
      <c r="L867" s="77"/>
      <c r="M867" s="105"/>
      <c r="N867" s="44"/>
      <c r="O867" s="76"/>
    </row>
    <row r="868" spans="1:15" ht="18.75" hidden="1" customHeight="1" thickTop="1" thickBot="1">
      <c r="A868" s="162"/>
      <c r="B868" s="181"/>
      <c r="C868" s="111"/>
      <c r="D868" s="83"/>
      <c r="E868" s="111"/>
      <c r="F868" s="111"/>
      <c r="G868" s="111"/>
      <c r="H868" s="111"/>
      <c r="I868" s="218"/>
      <c r="J868" s="85"/>
      <c r="K868" s="184">
        <v>0</v>
      </c>
      <c r="L868" s="77"/>
      <c r="M868" s="105"/>
      <c r="N868" s="44"/>
      <c r="O868" s="76"/>
    </row>
    <row r="869" spans="1:15" ht="18.75" hidden="1" customHeight="1" thickTop="1" thickBot="1">
      <c r="A869" s="162"/>
      <c r="B869" s="181"/>
      <c r="C869" s="111"/>
      <c r="D869" s="83"/>
      <c r="E869" s="111"/>
      <c r="F869" s="111"/>
      <c r="G869" s="111"/>
      <c r="H869" s="111"/>
      <c r="I869" s="218"/>
      <c r="J869" s="85"/>
      <c r="K869" s="184">
        <v>0</v>
      </c>
      <c r="L869" s="77"/>
      <c r="M869" s="105"/>
      <c r="N869" s="44"/>
      <c r="O869" s="76"/>
    </row>
    <row r="870" spans="1:15" ht="18.75" hidden="1" customHeight="1" thickTop="1" thickBot="1">
      <c r="A870" s="162"/>
      <c r="B870" s="181"/>
      <c r="C870" s="111"/>
      <c r="D870" s="83"/>
      <c r="E870" s="111"/>
      <c r="F870" s="111"/>
      <c r="G870" s="111"/>
      <c r="H870" s="111"/>
      <c r="I870" s="218"/>
      <c r="J870" s="85"/>
      <c r="K870" s="184">
        <v>0</v>
      </c>
      <c r="L870" s="77"/>
      <c r="M870" s="105"/>
      <c r="N870" s="44"/>
      <c r="O870" s="76"/>
    </row>
    <row r="871" spans="1:15" ht="18.75" customHeight="1" thickTop="1" thickBot="1">
      <c r="A871" s="162"/>
      <c r="B871" s="407"/>
      <c r="C871" s="38" t="s">
        <v>467</v>
      </c>
      <c r="D871" s="37">
        <v>7252201</v>
      </c>
      <c r="E871" s="408" t="s">
        <v>1872</v>
      </c>
      <c r="F871" s="408"/>
      <c r="G871" s="408"/>
      <c r="H871" s="408"/>
      <c r="I871" s="65" t="s">
        <v>41</v>
      </c>
      <c r="J871" s="60" t="s">
        <v>385</v>
      </c>
      <c r="K871" s="101">
        <v>1.1024499999999999</v>
      </c>
      <c r="L871" s="70">
        <f>K871*(1-$H$3/100)</f>
        <v>1.1024499999999999</v>
      </c>
      <c r="M871" s="66">
        <f>K871*$H$2</f>
        <v>46.424169499999998</v>
      </c>
      <c r="N871" s="43">
        <f>M871*(1-$H$3/100)</f>
        <v>46.424169499999998</v>
      </c>
      <c r="O871" s="76"/>
    </row>
    <row r="872" spans="1:15" ht="18.75" customHeight="1" thickTop="1" thickBot="1">
      <c r="A872" s="162"/>
      <c r="B872" s="405"/>
      <c r="C872" s="38" t="s">
        <v>468</v>
      </c>
      <c r="D872" s="37">
        <v>7252202</v>
      </c>
      <c r="E872" s="408" t="s">
        <v>1872</v>
      </c>
      <c r="F872" s="408"/>
      <c r="G872" s="408"/>
      <c r="H872" s="408"/>
      <c r="I872" s="65" t="s">
        <v>41</v>
      </c>
      <c r="J872" s="84" t="s">
        <v>11</v>
      </c>
      <c r="K872" s="101">
        <v>6.4354953429297206</v>
      </c>
      <c r="L872" s="70">
        <f>K872*(1-$H$3/100)</f>
        <v>6.4354953429297206</v>
      </c>
      <c r="M872" s="66">
        <f>K872*$H$2</f>
        <v>270.99870889077056</v>
      </c>
      <c r="N872" s="43">
        <f>M872*(1-$H$3/100)</f>
        <v>270.99870889077056</v>
      </c>
      <c r="O872" s="76"/>
    </row>
    <row r="873" spans="1:15" ht="18.75" customHeight="1" thickTop="1" thickBot="1">
      <c r="A873" s="162"/>
      <c r="B873" s="405"/>
      <c r="C873" s="38" t="s">
        <v>469</v>
      </c>
      <c r="D873" s="37">
        <v>7252204</v>
      </c>
      <c r="E873" s="408" t="s">
        <v>1872</v>
      </c>
      <c r="F873" s="408"/>
      <c r="G873" s="408"/>
      <c r="H873" s="408"/>
      <c r="I873" s="65" t="s">
        <v>41</v>
      </c>
      <c r="J873" s="85" t="s">
        <v>386</v>
      </c>
      <c r="K873" s="101">
        <v>4.6203556308213383</v>
      </c>
      <c r="L873" s="70">
        <f>K873*(1-$H$3/100)</f>
        <v>4.6203556308213383</v>
      </c>
      <c r="M873" s="66">
        <f>K873*$H$2</f>
        <v>194.56317561388656</v>
      </c>
      <c r="N873" s="43">
        <f>M873*(1-$H$3/100)</f>
        <v>194.56317561388656</v>
      </c>
      <c r="O873" s="76"/>
    </row>
    <row r="874" spans="1:15" ht="18.75" customHeight="1" thickTop="1" thickBot="1">
      <c r="A874" s="162"/>
      <c r="B874" s="406"/>
      <c r="C874" s="110" t="s">
        <v>470</v>
      </c>
      <c r="D874" s="106">
        <v>7252208</v>
      </c>
      <c r="E874" s="409" t="s">
        <v>1872</v>
      </c>
      <c r="F874" s="409"/>
      <c r="G874" s="409"/>
      <c r="H874" s="409"/>
      <c r="I874" s="113" t="s">
        <v>41</v>
      </c>
      <c r="J874" s="103" t="s">
        <v>388</v>
      </c>
      <c r="K874" s="114">
        <v>2.9289754445385263</v>
      </c>
      <c r="L874" s="109">
        <f>K874*(1-$H$3/100)</f>
        <v>2.9289754445385263</v>
      </c>
      <c r="M874" s="108">
        <f>K874*$H$2</f>
        <v>123.33915596951734</v>
      </c>
      <c r="N874" s="118">
        <f>M874*(1-$H$3/100)</f>
        <v>123.33915596951734</v>
      </c>
      <c r="O874" s="76"/>
    </row>
    <row r="875" spans="1:15" ht="18.75" hidden="1" customHeight="1" thickTop="1" thickBot="1">
      <c r="A875" s="162"/>
      <c r="B875" s="181"/>
      <c r="C875" s="111"/>
      <c r="D875" s="83"/>
      <c r="E875" s="111"/>
      <c r="F875" s="111"/>
      <c r="G875" s="111"/>
      <c r="H875" s="111"/>
      <c r="I875" s="218"/>
      <c r="J875" s="103"/>
      <c r="K875" s="184">
        <v>0</v>
      </c>
      <c r="L875" s="77"/>
      <c r="M875" s="105"/>
      <c r="N875" s="44"/>
      <c r="O875" s="76"/>
    </row>
    <row r="876" spans="1:15" ht="18.75" hidden="1" customHeight="1" thickTop="1" thickBot="1">
      <c r="A876" s="162"/>
      <c r="B876" s="181"/>
      <c r="C876" s="111"/>
      <c r="D876" s="83"/>
      <c r="E876" s="111"/>
      <c r="F876" s="111"/>
      <c r="G876" s="111"/>
      <c r="H876" s="111"/>
      <c r="I876" s="218"/>
      <c r="J876" s="103"/>
      <c r="K876" s="184">
        <v>0</v>
      </c>
      <c r="L876" s="77"/>
      <c r="M876" s="105"/>
      <c r="N876" s="44"/>
      <c r="O876" s="76"/>
    </row>
    <row r="877" spans="1:15" ht="18.75" hidden="1" customHeight="1" thickTop="1" thickBot="1">
      <c r="A877" s="162"/>
      <c r="B877" s="181"/>
      <c r="C877" s="111"/>
      <c r="D877" s="83"/>
      <c r="E877" s="111"/>
      <c r="F877" s="111"/>
      <c r="G877" s="111"/>
      <c r="H877" s="111"/>
      <c r="I877" s="218"/>
      <c r="J877" s="103"/>
      <c r="K877" s="184">
        <v>0</v>
      </c>
      <c r="L877" s="77"/>
      <c r="M877" s="105"/>
      <c r="N877" s="44"/>
      <c r="O877" s="76"/>
    </row>
    <row r="878" spans="1:15" ht="18.75" hidden="1" customHeight="1" thickTop="1" thickBot="1">
      <c r="A878" s="162"/>
      <c r="B878" s="181"/>
      <c r="C878" s="111"/>
      <c r="D878" s="83"/>
      <c r="E878" s="111"/>
      <c r="F878" s="111"/>
      <c r="G878" s="111"/>
      <c r="H878" s="111"/>
      <c r="I878" s="218"/>
      <c r="J878" s="103"/>
      <c r="K878" s="184">
        <v>0</v>
      </c>
      <c r="L878" s="77"/>
      <c r="M878" s="105"/>
      <c r="N878" s="44"/>
      <c r="O878" s="76"/>
    </row>
    <row r="879" spans="1:15" ht="18.75" hidden="1" customHeight="1" thickTop="1" thickBot="1">
      <c r="A879" s="162"/>
      <c r="B879" s="181"/>
      <c r="C879" s="111"/>
      <c r="D879" s="83"/>
      <c r="E879" s="111"/>
      <c r="F879" s="111"/>
      <c r="G879" s="111"/>
      <c r="H879" s="111"/>
      <c r="I879" s="218"/>
      <c r="J879" s="103"/>
      <c r="K879" s="184">
        <v>0</v>
      </c>
      <c r="L879" s="77"/>
      <c r="M879" s="105"/>
      <c r="N879" s="44"/>
      <c r="O879" s="76"/>
    </row>
    <row r="880" spans="1:15" ht="18.75" hidden="1" customHeight="1" thickTop="1" thickBot="1">
      <c r="A880" s="162"/>
      <c r="B880" s="181"/>
      <c r="C880" s="111"/>
      <c r="D880" s="83"/>
      <c r="E880" s="111"/>
      <c r="F880" s="111"/>
      <c r="G880" s="111"/>
      <c r="H880" s="111"/>
      <c r="I880" s="218"/>
      <c r="J880" s="103"/>
      <c r="K880" s="184">
        <v>0</v>
      </c>
      <c r="L880" s="77"/>
      <c r="M880" s="105"/>
      <c r="N880" s="44"/>
      <c r="O880" s="76"/>
    </row>
    <row r="881" spans="1:15" ht="18.75" hidden="1" customHeight="1" thickTop="1" thickBot="1">
      <c r="A881" s="162"/>
      <c r="B881" s="181"/>
      <c r="C881" s="111"/>
      <c r="D881" s="83"/>
      <c r="E881" s="111"/>
      <c r="F881" s="111"/>
      <c r="G881" s="111"/>
      <c r="H881" s="111"/>
      <c r="I881" s="218"/>
      <c r="J881" s="103"/>
      <c r="K881" s="184">
        <v>0</v>
      </c>
      <c r="L881" s="77"/>
      <c r="M881" s="105"/>
      <c r="N881" s="44"/>
      <c r="O881" s="76"/>
    </row>
    <row r="882" spans="1:15" ht="18.75" hidden="1" customHeight="1" thickTop="1" thickBot="1">
      <c r="A882" s="162"/>
      <c r="B882" s="181"/>
      <c r="C882" s="111"/>
      <c r="D882" s="83"/>
      <c r="E882" s="111"/>
      <c r="F882" s="111"/>
      <c r="G882" s="111"/>
      <c r="H882" s="111"/>
      <c r="I882" s="218"/>
      <c r="J882" s="103"/>
      <c r="K882" s="184">
        <v>0</v>
      </c>
      <c r="L882" s="77"/>
      <c r="M882" s="105"/>
      <c r="N882" s="44"/>
      <c r="O882" s="76"/>
    </row>
    <row r="883" spans="1:15" ht="18.75" hidden="1" customHeight="1" thickTop="1" thickBot="1">
      <c r="A883" s="162"/>
      <c r="B883" s="181"/>
      <c r="C883" s="111"/>
      <c r="D883" s="83"/>
      <c r="E883" s="111"/>
      <c r="F883" s="111"/>
      <c r="G883" s="111"/>
      <c r="H883" s="111"/>
      <c r="I883" s="218"/>
      <c r="J883" s="103"/>
      <c r="K883" s="184">
        <v>0</v>
      </c>
      <c r="L883" s="77"/>
      <c r="M883" s="105"/>
      <c r="N883" s="44"/>
      <c r="O883" s="76"/>
    </row>
    <row r="884" spans="1:15" ht="18.75" hidden="1" customHeight="1" thickTop="1" thickBot="1">
      <c r="A884" s="162"/>
      <c r="B884" s="181"/>
      <c r="C884" s="111"/>
      <c r="D884" s="83"/>
      <c r="E884" s="111"/>
      <c r="F884" s="111"/>
      <c r="G884" s="111"/>
      <c r="H884" s="111"/>
      <c r="I884" s="218"/>
      <c r="J884" s="103"/>
      <c r="K884" s="184">
        <v>0</v>
      </c>
      <c r="L884" s="77"/>
      <c r="M884" s="105"/>
      <c r="N884" s="44"/>
      <c r="O884" s="76"/>
    </row>
    <row r="885" spans="1:15" ht="18.75" customHeight="1" thickTop="1" thickBot="1">
      <c r="A885" s="162"/>
      <c r="B885" s="407"/>
      <c r="C885" s="38" t="s">
        <v>471</v>
      </c>
      <c r="D885" s="37">
        <v>7252502</v>
      </c>
      <c r="E885" s="408" t="s">
        <v>473</v>
      </c>
      <c r="F885" s="408"/>
      <c r="G885" s="408"/>
      <c r="H885" s="408"/>
      <c r="I885" s="65" t="s">
        <v>41</v>
      </c>
      <c r="J885" s="84" t="s">
        <v>11</v>
      </c>
      <c r="K885" s="101">
        <v>2.6307149872988993</v>
      </c>
      <c r="L885" s="70">
        <f>K885*(1-$H$3/100)</f>
        <v>2.6307149872988993</v>
      </c>
      <c r="M885" s="66">
        <f>K885*$H$2</f>
        <v>110.77940811515664</v>
      </c>
      <c r="N885" s="43">
        <f>M885*(1-$H$3/100)</f>
        <v>110.77940811515664</v>
      </c>
      <c r="O885" s="76"/>
    </row>
    <row r="886" spans="1:15" ht="18.75" customHeight="1" thickTop="1" thickBot="1">
      <c r="A886" s="162"/>
      <c r="B886" s="405"/>
      <c r="C886" s="112" t="s">
        <v>472</v>
      </c>
      <c r="D886" s="95">
        <v>7252505</v>
      </c>
      <c r="E886" s="414" t="s">
        <v>473</v>
      </c>
      <c r="F886" s="414"/>
      <c r="G886" s="414"/>
      <c r="H886" s="414"/>
      <c r="I886" s="96" t="s">
        <v>41</v>
      </c>
      <c r="J886" s="153" t="s">
        <v>438</v>
      </c>
      <c r="K886" s="98">
        <v>0.92349999999999999</v>
      </c>
      <c r="L886" s="99">
        <f>K886*(1-$H$3/100)</f>
        <v>0.92349999999999999</v>
      </c>
      <c r="M886" s="100">
        <f>K886*$H$2</f>
        <v>38.888584999999999</v>
      </c>
      <c r="N886" s="69">
        <f>M886*(1-$H$3/100)</f>
        <v>38.888584999999999</v>
      </c>
      <c r="O886" s="76"/>
    </row>
    <row r="887" spans="1:15" ht="18.75" customHeight="1" thickTop="1" thickBot="1">
      <c r="A887" s="162"/>
      <c r="B887" s="405"/>
      <c r="C887" s="38" t="s">
        <v>474</v>
      </c>
      <c r="D887" s="37">
        <v>7252602</v>
      </c>
      <c r="E887" s="408" t="s">
        <v>476</v>
      </c>
      <c r="F887" s="408"/>
      <c r="G887" s="408"/>
      <c r="H887" s="408"/>
      <c r="I887" s="65" t="s">
        <v>41</v>
      </c>
      <c r="J887" s="84" t="s">
        <v>11</v>
      </c>
      <c r="K887" s="101">
        <v>0.61879762912785774</v>
      </c>
      <c r="L887" s="70">
        <f>K887*(1-$H$3/100)</f>
        <v>0.61879762912785774</v>
      </c>
      <c r="M887" s="66">
        <f>K887*$H$2</f>
        <v>26.057568162574089</v>
      </c>
      <c r="N887" s="43">
        <f>M887*(1-$H$3/100)</f>
        <v>26.057568162574089</v>
      </c>
      <c r="O887" s="76"/>
    </row>
    <row r="888" spans="1:15" ht="18.75" customHeight="1" thickTop="1" thickBot="1">
      <c r="A888" s="162"/>
      <c r="B888" s="406"/>
      <c r="C888" s="110" t="s">
        <v>475</v>
      </c>
      <c r="D888" s="106">
        <v>7252605</v>
      </c>
      <c r="E888" s="409" t="s">
        <v>476</v>
      </c>
      <c r="F888" s="409"/>
      <c r="G888" s="409"/>
      <c r="H888" s="409"/>
      <c r="I888" s="113" t="s">
        <v>41</v>
      </c>
      <c r="J888" s="153" t="s">
        <v>438</v>
      </c>
      <c r="K888" s="114">
        <v>0.25576968670618122</v>
      </c>
      <c r="L888" s="109">
        <f>K888*(1-$H$3/100)</f>
        <v>0.25576968670618122</v>
      </c>
      <c r="M888" s="108">
        <f>K888*$H$2</f>
        <v>10.770461507197291</v>
      </c>
      <c r="N888" s="118">
        <f>M888*(1-$H$3/100)</f>
        <v>10.770461507197291</v>
      </c>
      <c r="O888" s="76"/>
    </row>
    <row r="889" spans="1:15" ht="18.75" hidden="1" customHeight="1" thickTop="1" thickBot="1">
      <c r="A889" s="162"/>
      <c r="B889" s="181"/>
      <c r="C889" s="111"/>
      <c r="D889" s="83"/>
      <c r="E889" s="111"/>
      <c r="F889" s="111"/>
      <c r="G889" s="111"/>
      <c r="H889" s="111"/>
      <c r="I889" s="218"/>
      <c r="J889" s="153"/>
      <c r="K889" s="184">
        <v>0</v>
      </c>
      <c r="L889" s="77"/>
      <c r="M889" s="105"/>
      <c r="N889" s="44"/>
      <c r="O889" s="76"/>
    </row>
    <row r="890" spans="1:15" ht="18.75" hidden="1" customHeight="1" thickTop="1" thickBot="1">
      <c r="A890" s="162"/>
      <c r="B890" s="181"/>
      <c r="C890" s="111"/>
      <c r="D890" s="83"/>
      <c r="E890" s="111"/>
      <c r="F890" s="111"/>
      <c r="G890" s="111"/>
      <c r="H890" s="111"/>
      <c r="I890" s="218"/>
      <c r="J890" s="153"/>
      <c r="K890" s="184">
        <v>0</v>
      </c>
      <c r="L890" s="77"/>
      <c r="M890" s="105"/>
      <c r="N890" s="44"/>
      <c r="O890" s="76"/>
    </row>
    <row r="891" spans="1:15" ht="18.75" hidden="1" customHeight="1" thickTop="1" thickBot="1">
      <c r="A891" s="162"/>
      <c r="B891" s="181"/>
      <c r="C891" s="111"/>
      <c r="D891" s="83"/>
      <c r="E891" s="111"/>
      <c r="F891" s="111"/>
      <c r="G891" s="111"/>
      <c r="H891" s="111"/>
      <c r="I891" s="218"/>
      <c r="J891" s="153"/>
      <c r="K891" s="184">
        <v>0</v>
      </c>
      <c r="L891" s="77"/>
      <c r="M891" s="105"/>
      <c r="N891" s="44"/>
      <c r="O891" s="76"/>
    </row>
    <row r="892" spans="1:15" ht="18.75" hidden="1" customHeight="1" thickTop="1" thickBot="1">
      <c r="A892" s="162"/>
      <c r="B892" s="181"/>
      <c r="C892" s="111"/>
      <c r="D892" s="83"/>
      <c r="E892" s="111"/>
      <c r="F892" s="111"/>
      <c r="G892" s="111"/>
      <c r="H892" s="111"/>
      <c r="I892" s="218"/>
      <c r="J892" s="153"/>
      <c r="K892" s="184">
        <v>0</v>
      </c>
      <c r="L892" s="77"/>
      <c r="M892" s="105"/>
      <c r="N892" s="44"/>
      <c r="O892" s="76"/>
    </row>
    <row r="893" spans="1:15" ht="18.75" hidden="1" customHeight="1" thickTop="1" thickBot="1">
      <c r="A893" s="162"/>
      <c r="B893" s="181"/>
      <c r="C893" s="111"/>
      <c r="D893" s="83"/>
      <c r="E893" s="111"/>
      <c r="F893" s="111"/>
      <c r="G893" s="111"/>
      <c r="H893" s="111"/>
      <c r="I893" s="218"/>
      <c r="J893" s="153"/>
      <c r="K893" s="184">
        <v>0</v>
      </c>
      <c r="L893" s="77"/>
      <c r="M893" s="105"/>
      <c r="N893" s="44"/>
      <c r="O893" s="76"/>
    </row>
    <row r="894" spans="1:15" ht="18.75" hidden="1" customHeight="1" thickTop="1" thickBot="1">
      <c r="A894" s="162"/>
      <c r="B894" s="181"/>
      <c r="C894" s="111"/>
      <c r="D894" s="83"/>
      <c r="E894" s="111"/>
      <c r="F894" s="111"/>
      <c r="G894" s="111"/>
      <c r="H894" s="111"/>
      <c r="I894" s="218"/>
      <c r="J894" s="153"/>
      <c r="K894" s="184">
        <v>0</v>
      </c>
      <c r="L894" s="77"/>
      <c r="M894" s="105"/>
      <c r="N894" s="44"/>
      <c r="O894" s="76"/>
    </row>
    <row r="895" spans="1:15" ht="18.75" hidden="1" customHeight="1" thickTop="1" thickBot="1">
      <c r="A895" s="162"/>
      <c r="B895" s="181"/>
      <c r="C895" s="111"/>
      <c r="D895" s="83"/>
      <c r="E895" s="111"/>
      <c r="F895" s="111"/>
      <c r="G895" s="111"/>
      <c r="H895" s="111"/>
      <c r="I895" s="218"/>
      <c r="J895" s="153"/>
      <c r="K895" s="184">
        <v>0</v>
      </c>
      <c r="L895" s="77"/>
      <c r="M895" s="105"/>
      <c r="N895" s="44"/>
      <c r="O895" s="76"/>
    </row>
    <row r="896" spans="1:15" ht="18.75" hidden="1" customHeight="1" thickTop="1" thickBot="1">
      <c r="A896" s="162"/>
      <c r="B896" s="181"/>
      <c r="C896" s="111"/>
      <c r="D896" s="83"/>
      <c r="E896" s="111"/>
      <c r="F896" s="111"/>
      <c r="G896" s="111"/>
      <c r="H896" s="111"/>
      <c r="I896" s="218"/>
      <c r="J896" s="153"/>
      <c r="K896" s="184">
        <v>0</v>
      </c>
      <c r="L896" s="77"/>
      <c r="M896" s="105"/>
      <c r="N896" s="44"/>
      <c r="O896" s="76"/>
    </row>
    <row r="897" spans="1:15" ht="18.75" hidden="1" customHeight="1" thickTop="1" thickBot="1">
      <c r="A897" s="162"/>
      <c r="B897" s="181"/>
      <c r="C897" s="111"/>
      <c r="D897" s="83"/>
      <c r="E897" s="111"/>
      <c r="F897" s="111"/>
      <c r="G897" s="111"/>
      <c r="H897" s="111"/>
      <c r="I897" s="218"/>
      <c r="J897" s="153"/>
      <c r="K897" s="184">
        <v>0</v>
      </c>
      <c r="L897" s="77"/>
      <c r="M897" s="105"/>
      <c r="N897" s="44"/>
      <c r="O897" s="76"/>
    </row>
    <row r="898" spans="1:15" ht="18.75" hidden="1" customHeight="1" thickTop="1" thickBot="1">
      <c r="A898" s="162"/>
      <c r="B898" s="181"/>
      <c r="C898" s="111"/>
      <c r="D898" s="83"/>
      <c r="E898" s="111"/>
      <c r="F898" s="111"/>
      <c r="G898" s="111"/>
      <c r="H898" s="111"/>
      <c r="I898" s="218"/>
      <c r="J898" s="153"/>
      <c r="K898" s="184">
        <v>0</v>
      </c>
      <c r="L898" s="77"/>
      <c r="M898" s="105"/>
      <c r="N898" s="44"/>
      <c r="O898" s="76"/>
    </row>
    <row r="899" spans="1:15" ht="18.75" customHeight="1" thickTop="1" thickBot="1">
      <c r="A899" s="162"/>
      <c r="B899" s="405"/>
      <c r="C899" s="38" t="s">
        <v>477</v>
      </c>
      <c r="D899" s="37">
        <v>7255101</v>
      </c>
      <c r="E899" s="408" t="s">
        <v>1934</v>
      </c>
      <c r="F899" s="408"/>
      <c r="G899" s="408"/>
      <c r="H899" s="408"/>
      <c r="I899" s="65" t="s">
        <v>41</v>
      </c>
      <c r="J899" s="60" t="s">
        <v>385</v>
      </c>
      <c r="K899" s="101">
        <v>2.37659665368039</v>
      </c>
      <c r="L899" s="70">
        <f>K899*(1-$H$3/100)</f>
        <v>2.37659665368039</v>
      </c>
      <c r="M899" s="66">
        <f>K899*$H$2</f>
        <v>100.07848508648122</v>
      </c>
      <c r="N899" s="43">
        <f>M899*(1-$H$3/100)</f>
        <v>100.07848508648122</v>
      </c>
      <c r="O899" s="76"/>
    </row>
    <row r="900" spans="1:15" ht="18.75" customHeight="1" thickTop="1" thickBot="1">
      <c r="A900" s="162"/>
      <c r="B900" s="405"/>
      <c r="C900" s="38" t="s">
        <v>478</v>
      </c>
      <c r="D900" s="37">
        <v>7255102</v>
      </c>
      <c r="E900" s="408" t="s">
        <v>1934</v>
      </c>
      <c r="F900" s="408"/>
      <c r="G900" s="408"/>
      <c r="H900" s="408"/>
      <c r="I900" s="65" t="s">
        <v>41</v>
      </c>
      <c r="J900" s="84" t="s">
        <v>11</v>
      </c>
      <c r="K900" s="101">
        <v>13.201016088060964</v>
      </c>
      <c r="L900" s="70">
        <f>K900*(1-$H$3/100)</f>
        <v>13.201016088060964</v>
      </c>
      <c r="M900" s="66">
        <f>K900*$H$2</f>
        <v>555.89478746824716</v>
      </c>
      <c r="N900" s="43">
        <f>M900*(1-$H$3/100)</f>
        <v>555.89478746824716</v>
      </c>
      <c r="O900" s="76"/>
    </row>
    <row r="901" spans="1:15" ht="18.75" customHeight="1" thickTop="1" thickBot="1">
      <c r="A901" s="162"/>
      <c r="B901" s="406"/>
      <c r="C901" s="110" t="s">
        <v>479</v>
      </c>
      <c r="D901" s="106">
        <v>7255104</v>
      </c>
      <c r="E901" s="409" t="s">
        <v>1934</v>
      </c>
      <c r="F901" s="409"/>
      <c r="G901" s="409"/>
      <c r="H901" s="409"/>
      <c r="I901" s="113" t="s">
        <v>41</v>
      </c>
      <c r="J901" s="85" t="s">
        <v>386</v>
      </c>
      <c r="K901" s="114">
        <v>8.6631668077900077</v>
      </c>
      <c r="L901" s="109">
        <f>K901*(1-$H$3/100)</f>
        <v>8.6631668077900077</v>
      </c>
      <c r="M901" s="108">
        <f>K901*$H$2</f>
        <v>364.8059542760372</v>
      </c>
      <c r="N901" s="118">
        <f>M901*(1-$H$3/100)</f>
        <v>364.8059542760372</v>
      </c>
      <c r="O901" s="76"/>
    </row>
    <row r="902" spans="1:15" ht="18.75" hidden="1" customHeight="1" thickTop="1" thickBot="1">
      <c r="A902" s="162"/>
      <c r="B902" s="181"/>
      <c r="C902" s="111"/>
      <c r="D902" s="83"/>
      <c r="E902" s="111"/>
      <c r="F902" s="111"/>
      <c r="G902" s="111"/>
      <c r="H902" s="111"/>
      <c r="I902" s="218"/>
      <c r="J902" s="85"/>
      <c r="K902" s="184">
        <v>0</v>
      </c>
      <c r="L902" s="77"/>
      <c r="M902" s="105"/>
      <c r="N902" s="44"/>
      <c r="O902" s="76"/>
    </row>
    <row r="903" spans="1:15" ht="18.75" hidden="1" customHeight="1" thickTop="1" thickBot="1">
      <c r="A903" s="162"/>
      <c r="B903" s="181"/>
      <c r="C903" s="111"/>
      <c r="D903" s="83"/>
      <c r="E903" s="111"/>
      <c r="F903" s="111"/>
      <c r="G903" s="111"/>
      <c r="H903" s="111"/>
      <c r="I903" s="218"/>
      <c r="J903" s="85"/>
      <c r="K903" s="184">
        <v>0</v>
      </c>
      <c r="L903" s="77"/>
      <c r="M903" s="105"/>
      <c r="N903" s="44"/>
      <c r="O903" s="76"/>
    </row>
    <row r="904" spans="1:15" ht="18.75" hidden="1" customHeight="1" thickTop="1" thickBot="1">
      <c r="A904" s="162"/>
      <c r="B904" s="181"/>
      <c r="C904" s="111"/>
      <c r="D904" s="83"/>
      <c r="E904" s="111"/>
      <c r="F904" s="111"/>
      <c r="G904" s="111"/>
      <c r="H904" s="111"/>
      <c r="I904" s="218"/>
      <c r="J904" s="85"/>
      <c r="K904" s="184">
        <v>0</v>
      </c>
      <c r="L904" s="77"/>
      <c r="M904" s="105"/>
      <c r="N904" s="44"/>
      <c r="O904" s="76"/>
    </row>
    <row r="905" spans="1:15" ht="18.75" hidden="1" customHeight="1" thickTop="1" thickBot="1">
      <c r="A905" s="162"/>
      <c r="B905" s="181"/>
      <c r="C905" s="111"/>
      <c r="D905" s="83"/>
      <c r="E905" s="111"/>
      <c r="F905" s="111"/>
      <c r="G905" s="111"/>
      <c r="H905" s="111"/>
      <c r="I905" s="218"/>
      <c r="J905" s="85"/>
      <c r="K905" s="184">
        <v>0</v>
      </c>
      <c r="L905" s="77"/>
      <c r="M905" s="105"/>
      <c r="N905" s="44"/>
      <c r="O905" s="76"/>
    </row>
    <row r="906" spans="1:15" ht="18.75" hidden="1" customHeight="1" thickTop="1" thickBot="1">
      <c r="A906" s="162"/>
      <c r="B906" s="181"/>
      <c r="C906" s="111"/>
      <c r="D906" s="83"/>
      <c r="E906" s="111"/>
      <c r="F906" s="111"/>
      <c r="G906" s="111"/>
      <c r="H906" s="111"/>
      <c r="I906" s="218"/>
      <c r="J906" s="85"/>
      <c r="K906" s="184">
        <v>0</v>
      </c>
      <c r="L906" s="77"/>
      <c r="M906" s="105"/>
      <c r="N906" s="44"/>
      <c r="O906" s="76"/>
    </row>
    <row r="907" spans="1:15" ht="18.75" hidden="1" customHeight="1" thickTop="1" thickBot="1">
      <c r="A907" s="162"/>
      <c r="B907" s="181"/>
      <c r="C907" s="111"/>
      <c r="D907" s="83"/>
      <c r="E907" s="111"/>
      <c r="F907" s="111"/>
      <c r="G907" s="111"/>
      <c r="H907" s="111"/>
      <c r="I907" s="218"/>
      <c r="J907" s="85"/>
      <c r="K907" s="184">
        <v>0</v>
      </c>
      <c r="L907" s="77"/>
      <c r="M907" s="105"/>
      <c r="N907" s="44"/>
      <c r="O907" s="76"/>
    </row>
    <row r="908" spans="1:15" ht="18.75" hidden="1" customHeight="1" thickTop="1" thickBot="1">
      <c r="A908" s="162"/>
      <c r="B908" s="181"/>
      <c r="C908" s="111"/>
      <c r="D908" s="83"/>
      <c r="E908" s="111"/>
      <c r="F908" s="111"/>
      <c r="G908" s="111"/>
      <c r="H908" s="111"/>
      <c r="I908" s="218"/>
      <c r="J908" s="85"/>
      <c r="K908" s="184">
        <v>0</v>
      </c>
      <c r="L908" s="77"/>
      <c r="M908" s="105"/>
      <c r="N908" s="44"/>
      <c r="O908" s="76"/>
    </row>
    <row r="909" spans="1:15" ht="18.75" hidden="1" customHeight="1" thickTop="1" thickBot="1">
      <c r="A909" s="162"/>
      <c r="B909" s="181"/>
      <c r="C909" s="111"/>
      <c r="D909" s="83"/>
      <c r="E909" s="111"/>
      <c r="F909" s="111"/>
      <c r="G909" s="111"/>
      <c r="H909" s="111"/>
      <c r="I909" s="218"/>
      <c r="J909" s="85"/>
      <c r="K909" s="184">
        <v>0</v>
      </c>
      <c r="L909" s="77"/>
      <c r="M909" s="105"/>
      <c r="N909" s="44"/>
      <c r="O909" s="76"/>
    </row>
    <row r="910" spans="1:15" ht="18.75" hidden="1" customHeight="1" thickTop="1" thickBot="1">
      <c r="A910" s="162"/>
      <c r="B910" s="181"/>
      <c r="C910" s="111"/>
      <c r="D910" s="83"/>
      <c r="E910" s="111"/>
      <c r="F910" s="111"/>
      <c r="G910" s="111"/>
      <c r="H910" s="111"/>
      <c r="I910" s="218"/>
      <c r="J910" s="85"/>
      <c r="K910" s="184">
        <v>0</v>
      </c>
      <c r="L910" s="77"/>
      <c r="M910" s="105"/>
      <c r="N910" s="44"/>
      <c r="O910" s="76"/>
    </row>
    <row r="911" spans="1:15" ht="18.75" hidden="1" customHeight="1" thickTop="1" thickBot="1">
      <c r="A911" s="162"/>
      <c r="B911" s="181"/>
      <c r="C911" s="111"/>
      <c r="D911" s="83"/>
      <c r="E911" s="111"/>
      <c r="F911" s="111"/>
      <c r="G911" s="111"/>
      <c r="H911" s="111"/>
      <c r="I911" s="218"/>
      <c r="J911" s="85"/>
      <c r="K911" s="184">
        <v>0</v>
      </c>
      <c r="L911" s="77"/>
      <c r="M911" s="105"/>
      <c r="N911" s="44"/>
      <c r="O911" s="76"/>
    </row>
    <row r="912" spans="1:15" ht="18.75" customHeight="1" thickTop="1" thickBot="1">
      <c r="A912" s="162"/>
      <c r="B912" s="405"/>
      <c r="C912" s="136" t="s">
        <v>480</v>
      </c>
      <c r="D912" s="132">
        <v>7255201</v>
      </c>
      <c r="E912" s="419" t="s">
        <v>1935</v>
      </c>
      <c r="F912" s="419"/>
      <c r="G912" s="419"/>
      <c r="H912" s="419"/>
      <c r="I912" s="133" t="s">
        <v>41</v>
      </c>
      <c r="J912" s="60" t="s">
        <v>385</v>
      </c>
      <c r="K912" s="40">
        <v>2.8052159187129551</v>
      </c>
      <c r="L912" s="41">
        <f>K912*(1-$H$3/100)</f>
        <v>2.8052159187129551</v>
      </c>
      <c r="M912" s="42">
        <f>K912*$H$2</f>
        <v>118.12764233700254</v>
      </c>
      <c r="N912" s="135">
        <f>M912*(1-$H$3/100)</f>
        <v>118.12764233700254</v>
      </c>
      <c r="O912" s="76"/>
    </row>
    <row r="913" spans="1:15" ht="18.75" customHeight="1" thickTop="1" thickBot="1">
      <c r="A913" s="162"/>
      <c r="B913" s="405"/>
      <c r="C913" s="38" t="s">
        <v>481</v>
      </c>
      <c r="D913" s="37">
        <v>7255202</v>
      </c>
      <c r="E913" s="408" t="s">
        <v>1935</v>
      </c>
      <c r="F913" s="408"/>
      <c r="G913" s="408"/>
      <c r="H913" s="408"/>
      <c r="I913" s="65" t="s">
        <v>41</v>
      </c>
      <c r="J913" s="84" t="s">
        <v>11</v>
      </c>
      <c r="K913" s="101">
        <v>14.026079593564777</v>
      </c>
      <c r="L913" s="70">
        <f>K913*(1-$H$3/100)</f>
        <v>14.026079593564777</v>
      </c>
      <c r="M913" s="66">
        <f>K913*$H$2</f>
        <v>590.63821168501272</v>
      </c>
      <c r="N913" s="43">
        <f>M913*(1-$H$3/100)</f>
        <v>590.63821168501272</v>
      </c>
      <c r="O913" s="76"/>
    </row>
    <row r="914" spans="1:15" ht="18.75" customHeight="1" thickTop="1" thickBot="1">
      <c r="A914" s="162"/>
      <c r="B914" s="406"/>
      <c r="C914" s="110" t="s">
        <v>482</v>
      </c>
      <c r="D914" s="106">
        <v>7255204</v>
      </c>
      <c r="E914" s="409" t="s">
        <v>1935</v>
      </c>
      <c r="F914" s="409"/>
      <c r="G914" s="409"/>
      <c r="H914" s="409"/>
      <c r="I914" s="113" t="s">
        <v>41</v>
      </c>
      <c r="J914" s="85" t="s">
        <v>386</v>
      </c>
      <c r="K914" s="109">
        <v>9.1169517358171035</v>
      </c>
      <c r="L914" s="109">
        <f>K914*(1-$H$3/100)</f>
        <v>9.1169517358171035</v>
      </c>
      <c r="M914" s="108">
        <f>K914*$H$2</f>
        <v>383.91483759525823</v>
      </c>
      <c r="N914" s="118">
        <f>M914*(1-$H$3/100)</f>
        <v>383.91483759525823</v>
      </c>
      <c r="O914" s="76"/>
    </row>
    <row r="915" spans="1:15" ht="18.75" hidden="1" customHeight="1" thickTop="1" thickBot="1">
      <c r="A915" s="162"/>
      <c r="B915" s="181"/>
      <c r="C915" s="111"/>
      <c r="D915" s="83"/>
      <c r="E915" s="111"/>
      <c r="F915" s="111"/>
      <c r="G915" s="111"/>
      <c r="H915" s="111"/>
      <c r="I915" s="218"/>
      <c r="J915" s="85"/>
      <c r="K915" s="77">
        <v>0</v>
      </c>
      <c r="L915" s="77"/>
      <c r="M915" s="105"/>
      <c r="N915" s="44"/>
      <c r="O915" s="76"/>
    </row>
    <row r="916" spans="1:15" ht="18.75" hidden="1" customHeight="1" thickTop="1" thickBot="1">
      <c r="A916" s="162"/>
      <c r="B916" s="181"/>
      <c r="C916" s="111"/>
      <c r="D916" s="83"/>
      <c r="E916" s="111"/>
      <c r="F916" s="111"/>
      <c r="G916" s="111"/>
      <c r="H916" s="111"/>
      <c r="I916" s="218"/>
      <c r="J916" s="85"/>
      <c r="K916" s="77">
        <v>0</v>
      </c>
      <c r="L916" s="77"/>
      <c r="M916" s="105"/>
      <c r="N916" s="44"/>
      <c r="O916" s="76"/>
    </row>
    <row r="917" spans="1:15" ht="18.75" hidden="1" customHeight="1" thickTop="1" thickBot="1">
      <c r="A917" s="162"/>
      <c r="B917" s="181"/>
      <c r="C917" s="111"/>
      <c r="D917" s="83"/>
      <c r="E917" s="111"/>
      <c r="F917" s="111"/>
      <c r="G917" s="111"/>
      <c r="H917" s="111"/>
      <c r="I917" s="218"/>
      <c r="J917" s="85"/>
      <c r="K917" s="77">
        <v>0</v>
      </c>
      <c r="L917" s="77"/>
      <c r="M917" s="105"/>
      <c r="N917" s="44"/>
      <c r="O917" s="76"/>
    </row>
    <row r="918" spans="1:15" ht="18.75" hidden="1" customHeight="1" thickTop="1" thickBot="1">
      <c r="A918" s="162"/>
      <c r="B918" s="181"/>
      <c r="C918" s="111"/>
      <c r="D918" s="83"/>
      <c r="E918" s="111"/>
      <c r="F918" s="111"/>
      <c r="G918" s="111"/>
      <c r="H918" s="111"/>
      <c r="I918" s="218"/>
      <c r="J918" s="85"/>
      <c r="K918" s="77">
        <v>0</v>
      </c>
      <c r="L918" s="77"/>
      <c r="M918" s="105"/>
      <c r="N918" s="44"/>
      <c r="O918" s="76"/>
    </row>
    <row r="919" spans="1:15" ht="18.75" hidden="1" customHeight="1" thickTop="1" thickBot="1">
      <c r="A919" s="162"/>
      <c r="B919" s="181"/>
      <c r="C919" s="111"/>
      <c r="D919" s="83"/>
      <c r="E919" s="111"/>
      <c r="F919" s="111"/>
      <c r="G919" s="111"/>
      <c r="H919" s="111"/>
      <c r="I919" s="218"/>
      <c r="J919" s="85"/>
      <c r="K919" s="77">
        <v>0</v>
      </c>
      <c r="L919" s="77"/>
      <c r="M919" s="105"/>
      <c r="N919" s="44"/>
      <c r="O919" s="76"/>
    </row>
    <row r="920" spans="1:15" ht="18.75" hidden="1" customHeight="1" thickTop="1" thickBot="1">
      <c r="A920" s="162"/>
      <c r="B920" s="181"/>
      <c r="C920" s="111"/>
      <c r="D920" s="83"/>
      <c r="E920" s="111"/>
      <c r="F920" s="111"/>
      <c r="G920" s="111"/>
      <c r="H920" s="111"/>
      <c r="I920" s="218"/>
      <c r="J920" s="85"/>
      <c r="K920" s="77">
        <v>0</v>
      </c>
      <c r="L920" s="77"/>
      <c r="M920" s="105"/>
      <c r="N920" s="44"/>
      <c r="O920" s="76"/>
    </row>
    <row r="921" spans="1:15" ht="18.75" hidden="1" customHeight="1" thickTop="1" thickBot="1">
      <c r="A921" s="162"/>
      <c r="B921" s="181"/>
      <c r="C921" s="111"/>
      <c r="D921" s="83"/>
      <c r="E921" s="111"/>
      <c r="F921" s="111"/>
      <c r="G921" s="111"/>
      <c r="H921" s="111"/>
      <c r="I921" s="218"/>
      <c r="J921" s="85"/>
      <c r="K921" s="77">
        <v>0</v>
      </c>
      <c r="L921" s="77"/>
      <c r="M921" s="105"/>
      <c r="N921" s="44"/>
      <c r="O921" s="76"/>
    </row>
    <row r="922" spans="1:15" ht="18.75" hidden="1" customHeight="1" thickTop="1" thickBot="1">
      <c r="A922" s="162"/>
      <c r="B922" s="181"/>
      <c r="C922" s="111"/>
      <c r="D922" s="83"/>
      <c r="E922" s="111"/>
      <c r="F922" s="111"/>
      <c r="G922" s="111"/>
      <c r="H922" s="111"/>
      <c r="I922" s="218"/>
      <c r="J922" s="85"/>
      <c r="K922" s="77">
        <v>0</v>
      </c>
      <c r="L922" s="77"/>
      <c r="M922" s="105"/>
      <c r="N922" s="44"/>
      <c r="O922" s="76"/>
    </row>
    <row r="923" spans="1:15" ht="18.75" hidden="1" customHeight="1" thickTop="1" thickBot="1">
      <c r="A923" s="162"/>
      <c r="B923" s="181"/>
      <c r="C923" s="111"/>
      <c r="D923" s="83"/>
      <c r="E923" s="111"/>
      <c r="F923" s="111"/>
      <c r="G923" s="111"/>
      <c r="H923" s="111"/>
      <c r="I923" s="218"/>
      <c r="J923" s="85"/>
      <c r="K923" s="77">
        <v>0</v>
      </c>
      <c r="L923" s="77"/>
      <c r="M923" s="105"/>
      <c r="N923" s="44"/>
      <c r="O923" s="76"/>
    </row>
    <row r="924" spans="1:15" ht="18.75" hidden="1" customHeight="1" thickTop="1" thickBot="1">
      <c r="A924" s="162"/>
      <c r="B924" s="181"/>
      <c r="C924" s="111"/>
      <c r="D924" s="83"/>
      <c r="E924" s="111"/>
      <c r="F924" s="111"/>
      <c r="G924" s="111"/>
      <c r="H924" s="111"/>
      <c r="I924" s="218"/>
      <c r="J924" s="85"/>
      <c r="K924" s="77">
        <v>0</v>
      </c>
      <c r="L924" s="77"/>
      <c r="M924" s="105"/>
      <c r="N924" s="44"/>
      <c r="O924" s="76"/>
    </row>
    <row r="925" spans="1:15" ht="18.75" customHeight="1" thickTop="1" thickBot="1">
      <c r="A925" s="162"/>
      <c r="B925" s="407"/>
      <c r="C925" s="38" t="s">
        <v>483</v>
      </c>
      <c r="D925" s="37">
        <v>7255301</v>
      </c>
      <c r="E925" s="408" t="s">
        <v>1936</v>
      </c>
      <c r="F925" s="408"/>
      <c r="G925" s="408"/>
      <c r="H925" s="408"/>
      <c r="I925" s="65" t="s">
        <v>41</v>
      </c>
      <c r="J925" s="60" t="s">
        <v>385</v>
      </c>
      <c r="K925" s="40">
        <v>3.2441673599999996</v>
      </c>
      <c r="L925" s="41">
        <f>K925*(1-$H$3/100)</f>
        <v>3.2441673599999996</v>
      </c>
      <c r="M925" s="42">
        <f>K925*$H$2</f>
        <v>136.61188752959998</v>
      </c>
      <c r="N925" s="135">
        <f>M925*(1-$H$3/100)</f>
        <v>136.61188752959998</v>
      </c>
      <c r="O925" s="76"/>
    </row>
    <row r="926" spans="1:15" ht="18.75" customHeight="1" thickTop="1" thickBot="1">
      <c r="A926" s="422" t="s">
        <v>1</v>
      </c>
      <c r="B926" s="405"/>
      <c r="C926" s="38" t="s">
        <v>484</v>
      </c>
      <c r="D926" s="37">
        <v>7255302</v>
      </c>
      <c r="E926" s="408" t="s">
        <v>1936</v>
      </c>
      <c r="F926" s="408"/>
      <c r="G926" s="408"/>
      <c r="H926" s="408"/>
      <c r="I926" s="65" t="s">
        <v>41</v>
      </c>
      <c r="J926" s="84" t="s">
        <v>11</v>
      </c>
      <c r="K926" s="101">
        <v>13.407281964436919</v>
      </c>
      <c r="L926" s="70">
        <f>K926*(1-$H$3/100)</f>
        <v>13.407281964436919</v>
      </c>
      <c r="M926" s="66">
        <f>K926*$H$2</f>
        <v>564.58064352243866</v>
      </c>
      <c r="N926" s="43">
        <f>M926*(1-$H$3/100)</f>
        <v>564.58064352243866</v>
      </c>
      <c r="O926" s="76"/>
    </row>
    <row r="927" spans="1:15" ht="18.75" customHeight="1" thickTop="1" thickBot="1">
      <c r="A927" s="423"/>
      <c r="B927" s="405"/>
      <c r="C927" s="38" t="s">
        <v>485</v>
      </c>
      <c r="D927" s="37">
        <v>7255304</v>
      </c>
      <c r="E927" s="408" t="s">
        <v>1936</v>
      </c>
      <c r="F927" s="408"/>
      <c r="G927" s="408"/>
      <c r="H927" s="408"/>
      <c r="I927" s="65" t="s">
        <v>41</v>
      </c>
      <c r="J927" s="85" t="s">
        <v>386</v>
      </c>
      <c r="K927" s="101">
        <v>8.9931922099915322</v>
      </c>
      <c r="L927" s="70">
        <f>K927*(1-$H$3/100)</f>
        <v>8.9931922099915322</v>
      </c>
      <c r="M927" s="66">
        <f>K927*$H$2</f>
        <v>378.70332396274341</v>
      </c>
      <c r="N927" s="43">
        <f>M927*(1-$H$3/100)</f>
        <v>378.70332396274341</v>
      </c>
      <c r="O927" s="76"/>
    </row>
    <row r="928" spans="1:15" ht="18.75" customHeight="1" thickTop="1" thickBot="1">
      <c r="A928" s="423"/>
      <c r="B928" s="406"/>
      <c r="C928" s="110" t="s">
        <v>486</v>
      </c>
      <c r="D928" s="106">
        <v>7255308</v>
      </c>
      <c r="E928" s="409" t="s">
        <v>1936</v>
      </c>
      <c r="F928" s="409"/>
      <c r="G928" s="409"/>
      <c r="H928" s="409"/>
      <c r="I928" s="113" t="s">
        <v>41</v>
      </c>
      <c r="J928" s="103" t="s">
        <v>388</v>
      </c>
      <c r="K928" s="114">
        <v>7.178052497883149</v>
      </c>
      <c r="L928" s="109">
        <f>K928*(1-$H$3/100)</f>
        <v>7.178052497883149</v>
      </c>
      <c r="M928" s="108">
        <f>K928*$H$2</f>
        <v>302.26779068585938</v>
      </c>
      <c r="N928" s="118">
        <f>M928*(1-$H$3/100)</f>
        <v>302.26779068585938</v>
      </c>
      <c r="O928" s="76"/>
    </row>
    <row r="929" spans="1:15" ht="18.75" hidden="1" customHeight="1" thickTop="1" thickBot="1">
      <c r="A929" s="423"/>
      <c r="B929" s="181"/>
      <c r="C929" s="111"/>
      <c r="D929" s="83"/>
      <c r="E929" s="111"/>
      <c r="F929" s="111"/>
      <c r="G929" s="111"/>
      <c r="H929" s="111"/>
      <c r="I929" s="218"/>
      <c r="J929" s="103"/>
      <c r="K929" s="184">
        <v>0</v>
      </c>
      <c r="L929" s="77"/>
      <c r="M929" s="105"/>
      <c r="N929" s="44"/>
      <c r="O929" s="76"/>
    </row>
    <row r="930" spans="1:15" ht="18.75" hidden="1" customHeight="1" thickTop="1" thickBot="1">
      <c r="A930" s="423"/>
      <c r="B930" s="181"/>
      <c r="C930" s="111"/>
      <c r="D930" s="83"/>
      <c r="E930" s="111"/>
      <c r="F930" s="111"/>
      <c r="G930" s="111"/>
      <c r="H930" s="111"/>
      <c r="I930" s="218"/>
      <c r="J930" s="103"/>
      <c r="K930" s="184">
        <v>0</v>
      </c>
      <c r="L930" s="77"/>
      <c r="M930" s="105"/>
      <c r="N930" s="44"/>
      <c r="O930" s="76"/>
    </row>
    <row r="931" spans="1:15" ht="18.75" hidden="1" customHeight="1" thickTop="1" thickBot="1">
      <c r="A931" s="423"/>
      <c r="B931" s="181"/>
      <c r="C931" s="111"/>
      <c r="D931" s="83"/>
      <c r="E931" s="111"/>
      <c r="F931" s="111"/>
      <c r="G931" s="111"/>
      <c r="H931" s="111"/>
      <c r="I931" s="218"/>
      <c r="J931" s="103"/>
      <c r="K931" s="184">
        <v>0</v>
      </c>
      <c r="L931" s="77"/>
      <c r="M931" s="105"/>
      <c r="N931" s="44"/>
      <c r="O931" s="76"/>
    </row>
    <row r="932" spans="1:15" ht="18.75" hidden="1" customHeight="1" thickTop="1" thickBot="1">
      <c r="A932" s="423"/>
      <c r="B932" s="181"/>
      <c r="C932" s="111"/>
      <c r="D932" s="83"/>
      <c r="E932" s="111"/>
      <c r="F932" s="111"/>
      <c r="G932" s="111"/>
      <c r="H932" s="111"/>
      <c r="I932" s="218"/>
      <c r="J932" s="103"/>
      <c r="K932" s="184">
        <v>0</v>
      </c>
      <c r="L932" s="77"/>
      <c r="M932" s="105"/>
      <c r="N932" s="44"/>
      <c r="O932" s="76"/>
    </row>
    <row r="933" spans="1:15" ht="18.75" hidden="1" customHeight="1" thickTop="1" thickBot="1">
      <c r="A933" s="423"/>
      <c r="B933" s="181"/>
      <c r="C933" s="111"/>
      <c r="D933" s="83"/>
      <c r="E933" s="111"/>
      <c r="F933" s="111"/>
      <c r="G933" s="111"/>
      <c r="H933" s="111"/>
      <c r="I933" s="218"/>
      <c r="J933" s="103"/>
      <c r="K933" s="184">
        <v>0</v>
      </c>
      <c r="L933" s="77"/>
      <c r="M933" s="105"/>
      <c r="N933" s="44"/>
      <c r="O933" s="76"/>
    </row>
    <row r="934" spans="1:15" ht="18.75" hidden="1" customHeight="1" thickTop="1" thickBot="1">
      <c r="A934" s="423"/>
      <c r="B934" s="181"/>
      <c r="C934" s="111"/>
      <c r="D934" s="83"/>
      <c r="E934" s="111"/>
      <c r="F934" s="111"/>
      <c r="G934" s="111"/>
      <c r="H934" s="111"/>
      <c r="I934" s="218"/>
      <c r="J934" s="103"/>
      <c r="K934" s="184">
        <v>0</v>
      </c>
      <c r="L934" s="77"/>
      <c r="M934" s="105"/>
      <c r="N934" s="44"/>
      <c r="O934" s="76"/>
    </row>
    <row r="935" spans="1:15" ht="18.75" hidden="1" customHeight="1" thickTop="1" thickBot="1">
      <c r="A935" s="423"/>
      <c r="B935" s="181"/>
      <c r="C935" s="111"/>
      <c r="D935" s="83"/>
      <c r="E935" s="111"/>
      <c r="F935" s="111"/>
      <c r="G935" s="111"/>
      <c r="H935" s="111"/>
      <c r="I935" s="218"/>
      <c r="J935" s="103"/>
      <c r="K935" s="184">
        <v>0</v>
      </c>
      <c r="L935" s="77"/>
      <c r="M935" s="105"/>
      <c r="N935" s="44"/>
      <c r="O935" s="76"/>
    </row>
    <row r="936" spans="1:15" ht="18.75" hidden="1" customHeight="1" thickTop="1" thickBot="1">
      <c r="A936" s="423"/>
      <c r="B936" s="181"/>
      <c r="C936" s="111"/>
      <c r="D936" s="83"/>
      <c r="E936" s="111"/>
      <c r="F936" s="111"/>
      <c r="G936" s="111"/>
      <c r="H936" s="111"/>
      <c r="I936" s="218"/>
      <c r="J936" s="103"/>
      <c r="K936" s="184">
        <v>0</v>
      </c>
      <c r="L936" s="77"/>
      <c r="M936" s="105"/>
      <c r="N936" s="44"/>
      <c r="O936" s="76"/>
    </row>
    <row r="937" spans="1:15" ht="18.75" hidden="1" customHeight="1" thickTop="1" thickBot="1">
      <c r="A937" s="423"/>
      <c r="B937" s="181"/>
      <c r="C937" s="111"/>
      <c r="D937" s="83"/>
      <c r="E937" s="111"/>
      <c r="F937" s="111"/>
      <c r="G937" s="111"/>
      <c r="H937" s="111"/>
      <c r="I937" s="218"/>
      <c r="J937" s="103"/>
      <c r="K937" s="184">
        <v>0</v>
      </c>
      <c r="L937" s="77"/>
      <c r="M937" s="105"/>
      <c r="N937" s="44"/>
      <c r="O937" s="76"/>
    </row>
    <row r="938" spans="1:15" ht="18.75" hidden="1" customHeight="1" thickTop="1" thickBot="1">
      <c r="A938" s="423"/>
      <c r="B938" s="181"/>
      <c r="C938" s="111"/>
      <c r="D938" s="83"/>
      <c r="E938" s="111"/>
      <c r="F938" s="111"/>
      <c r="G938" s="111"/>
      <c r="H938" s="111"/>
      <c r="I938" s="218"/>
      <c r="J938" s="103"/>
      <c r="K938" s="184">
        <v>0</v>
      </c>
      <c r="L938" s="77"/>
      <c r="M938" s="105"/>
      <c r="N938" s="44"/>
      <c r="O938" s="76"/>
    </row>
    <row r="939" spans="1:15" ht="18.75" customHeight="1" thickTop="1" thickBot="1">
      <c r="A939" s="423"/>
      <c r="B939" s="407"/>
      <c r="C939" s="136" t="s">
        <v>487</v>
      </c>
      <c r="D939" s="132">
        <v>7255401</v>
      </c>
      <c r="E939" s="419" t="s">
        <v>1937</v>
      </c>
      <c r="F939" s="419"/>
      <c r="G939" s="419"/>
      <c r="H939" s="419"/>
      <c r="I939" s="133" t="s">
        <v>41</v>
      </c>
      <c r="J939" s="60" t="s">
        <v>385</v>
      </c>
      <c r="K939" s="40">
        <v>3.80016</v>
      </c>
      <c r="L939" s="41">
        <f>K939*(1-$H$3/100)</f>
        <v>3.80016</v>
      </c>
      <c r="M939" s="42">
        <f>K939*$H$2</f>
        <v>160.02473760000001</v>
      </c>
      <c r="N939" s="135">
        <f>M939*(1-$H$3/100)</f>
        <v>160.02473760000001</v>
      </c>
      <c r="O939" s="76"/>
    </row>
    <row r="940" spans="1:15" ht="18.75" customHeight="1" thickTop="1" thickBot="1">
      <c r="A940" s="423"/>
      <c r="B940" s="405"/>
      <c r="C940" s="38" t="s">
        <v>488</v>
      </c>
      <c r="D940" s="37">
        <v>7255402</v>
      </c>
      <c r="E940" s="408" t="s">
        <v>1937</v>
      </c>
      <c r="F940" s="408"/>
      <c r="G940" s="408"/>
      <c r="H940" s="408"/>
      <c r="I940" s="65" t="s">
        <v>41</v>
      </c>
      <c r="J940" s="84" t="s">
        <v>11</v>
      </c>
      <c r="K940" s="101">
        <v>15.016155800169347</v>
      </c>
      <c r="L940" s="70">
        <f>K940*(1-$H$3/100)</f>
        <v>15.016155800169347</v>
      </c>
      <c r="M940" s="66">
        <f>K940*$H$2</f>
        <v>632.33032074513119</v>
      </c>
      <c r="N940" s="43">
        <f>M940*(1-$H$3/100)</f>
        <v>632.33032074513119</v>
      </c>
      <c r="O940" s="76"/>
    </row>
    <row r="941" spans="1:15" ht="18.75" customHeight="1" thickTop="1" thickBot="1">
      <c r="A941" s="423"/>
      <c r="B941" s="405"/>
      <c r="C941" s="38" t="s">
        <v>489</v>
      </c>
      <c r="D941" s="37">
        <v>7255404</v>
      </c>
      <c r="E941" s="408" t="s">
        <v>1937</v>
      </c>
      <c r="F941" s="408"/>
      <c r="G941" s="408"/>
      <c r="H941" s="408"/>
      <c r="I941" s="65" t="s">
        <v>41</v>
      </c>
      <c r="J941" s="85" t="s">
        <v>386</v>
      </c>
      <c r="K941" s="101">
        <v>11.550889077053343</v>
      </c>
      <c r="L941" s="70">
        <f>K941*(1-$H$3/100)</f>
        <v>11.550889077053343</v>
      </c>
      <c r="M941" s="66">
        <f>K941*$H$2</f>
        <v>486.40793903471626</v>
      </c>
      <c r="N941" s="43">
        <f>M941*(1-$H$3/100)</f>
        <v>486.40793903471626</v>
      </c>
      <c r="O941" s="76"/>
    </row>
    <row r="942" spans="1:15" ht="18.75" customHeight="1" thickTop="1" thickBot="1">
      <c r="A942" s="423"/>
      <c r="B942" s="406"/>
      <c r="C942" s="110" t="s">
        <v>490</v>
      </c>
      <c r="D942" s="106">
        <v>7255408</v>
      </c>
      <c r="E942" s="409" t="s">
        <v>1937</v>
      </c>
      <c r="F942" s="409"/>
      <c r="G942" s="409"/>
      <c r="H942" s="409"/>
      <c r="I942" s="107" t="s">
        <v>41</v>
      </c>
      <c r="J942" s="103" t="s">
        <v>388</v>
      </c>
      <c r="K942" s="114">
        <v>7.714343776460626</v>
      </c>
      <c r="L942" s="109">
        <f>K942*(1-$H$3/100)</f>
        <v>7.714343776460626</v>
      </c>
      <c r="M942" s="108">
        <f>K942*$H$2</f>
        <v>324.85101642675693</v>
      </c>
      <c r="N942" s="118">
        <f>M942*(1-$H$3/100)</f>
        <v>324.85101642675693</v>
      </c>
      <c r="O942" s="76"/>
    </row>
    <row r="943" spans="1:15" ht="18.75" hidden="1" customHeight="1" thickTop="1" thickBot="1">
      <c r="A943" s="423"/>
      <c r="B943" s="181"/>
      <c r="C943" s="111"/>
      <c r="D943" s="83"/>
      <c r="E943" s="111"/>
      <c r="F943" s="111"/>
      <c r="G943" s="111"/>
      <c r="H943" s="111"/>
      <c r="I943" s="104"/>
      <c r="J943" s="103"/>
      <c r="K943" s="184">
        <v>0</v>
      </c>
      <c r="L943" s="77"/>
      <c r="M943" s="105"/>
      <c r="N943" s="44"/>
      <c r="O943" s="76"/>
    </row>
    <row r="944" spans="1:15" ht="18.75" hidden="1" customHeight="1" thickTop="1" thickBot="1">
      <c r="A944" s="423"/>
      <c r="B944" s="181"/>
      <c r="C944" s="111"/>
      <c r="D944" s="83"/>
      <c r="E944" s="111"/>
      <c r="F944" s="111"/>
      <c r="G944" s="111"/>
      <c r="H944" s="111"/>
      <c r="I944" s="104"/>
      <c r="J944" s="103"/>
      <c r="K944" s="184">
        <v>0</v>
      </c>
      <c r="L944" s="77"/>
      <c r="M944" s="105"/>
      <c r="N944" s="44"/>
      <c r="O944" s="76"/>
    </row>
    <row r="945" spans="1:15" ht="18.75" hidden="1" customHeight="1" thickTop="1" thickBot="1">
      <c r="A945" s="423"/>
      <c r="B945" s="181"/>
      <c r="C945" s="111"/>
      <c r="D945" s="83"/>
      <c r="E945" s="111"/>
      <c r="F945" s="111"/>
      <c r="G945" s="111"/>
      <c r="H945" s="111"/>
      <c r="I945" s="104"/>
      <c r="J945" s="103"/>
      <c r="K945" s="184">
        <v>0</v>
      </c>
      <c r="L945" s="77"/>
      <c r="M945" s="105"/>
      <c r="N945" s="44"/>
      <c r="O945" s="76"/>
    </row>
    <row r="946" spans="1:15" ht="18.75" hidden="1" customHeight="1" thickTop="1" thickBot="1">
      <c r="A946" s="423"/>
      <c r="B946" s="181"/>
      <c r="C946" s="111"/>
      <c r="D946" s="83"/>
      <c r="E946" s="111"/>
      <c r="F946" s="111"/>
      <c r="G946" s="111"/>
      <c r="H946" s="111"/>
      <c r="I946" s="104"/>
      <c r="J946" s="103"/>
      <c r="K946" s="184">
        <v>0</v>
      </c>
      <c r="L946" s="77"/>
      <c r="M946" s="105"/>
      <c r="N946" s="44"/>
      <c r="O946" s="76"/>
    </row>
    <row r="947" spans="1:15" ht="18.75" hidden="1" customHeight="1" thickTop="1" thickBot="1">
      <c r="A947" s="423"/>
      <c r="B947" s="181"/>
      <c r="C947" s="111"/>
      <c r="D947" s="83"/>
      <c r="E947" s="111"/>
      <c r="F947" s="111"/>
      <c r="G947" s="111"/>
      <c r="H947" s="111"/>
      <c r="I947" s="104"/>
      <c r="J947" s="103"/>
      <c r="K947" s="184">
        <v>0</v>
      </c>
      <c r="L947" s="77"/>
      <c r="M947" s="105"/>
      <c r="N947" s="44"/>
      <c r="O947" s="76"/>
    </row>
    <row r="948" spans="1:15" ht="18.75" hidden="1" customHeight="1" thickTop="1" thickBot="1">
      <c r="A948" s="423"/>
      <c r="B948" s="181"/>
      <c r="C948" s="111"/>
      <c r="D948" s="83"/>
      <c r="E948" s="111"/>
      <c r="F948" s="111"/>
      <c r="G948" s="111"/>
      <c r="H948" s="111"/>
      <c r="I948" s="104"/>
      <c r="J948" s="103"/>
      <c r="K948" s="184">
        <v>0</v>
      </c>
      <c r="L948" s="77"/>
      <c r="M948" s="105"/>
      <c r="N948" s="44"/>
      <c r="O948" s="76"/>
    </row>
    <row r="949" spans="1:15" ht="18.75" hidden="1" customHeight="1" thickTop="1" thickBot="1">
      <c r="A949" s="423"/>
      <c r="B949" s="181"/>
      <c r="C949" s="111"/>
      <c r="D949" s="83"/>
      <c r="E949" s="111"/>
      <c r="F949" s="111"/>
      <c r="G949" s="111"/>
      <c r="H949" s="111"/>
      <c r="I949" s="104"/>
      <c r="J949" s="103"/>
      <c r="K949" s="184">
        <v>0</v>
      </c>
      <c r="L949" s="77"/>
      <c r="M949" s="105"/>
      <c r="N949" s="44"/>
      <c r="O949" s="76"/>
    </row>
    <row r="950" spans="1:15" ht="18.75" hidden="1" customHeight="1" thickTop="1" thickBot="1">
      <c r="A950" s="423"/>
      <c r="B950" s="181"/>
      <c r="C950" s="111"/>
      <c r="D950" s="83"/>
      <c r="E950" s="111"/>
      <c r="F950" s="111"/>
      <c r="G950" s="111"/>
      <c r="H950" s="111"/>
      <c r="I950" s="104"/>
      <c r="J950" s="103"/>
      <c r="K950" s="184">
        <v>0</v>
      </c>
      <c r="L950" s="77"/>
      <c r="M950" s="105"/>
      <c r="N950" s="44"/>
      <c r="O950" s="76"/>
    </row>
    <row r="951" spans="1:15" ht="18.75" hidden="1" customHeight="1" thickTop="1" thickBot="1">
      <c r="A951" s="423"/>
      <c r="B951" s="181"/>
      <c r="C951" s="111"/>
      <c r="D951" s="83"/>
      <c r="E951" s="111"/>
      <c r="F951" s="111"/>
      <c r="G951" s="111"/>
      <c r="H951" s="111"/>
      <c r="I951" s="104"/>
      <c r="J951" s="103"/>
      <c r="K951" s="184">
        <v>0</v>
      </c>
      <c r="L951" s="77"/>
      <c r="M951" s="105"/>
      <c r="N951" s="44"/>
      <c r="O951" s="76"/>
    </row>
    <row r="952" spans="1:15" ht="18.75" hidden="1" customHeight="1" thickTop="1" thickBot="1">
      <c r="A952" s="423"/>
      <c r="B952" s="181"/>
      <c r="C952" s="111"/>
      <c r="D952" s="83"/>
      <c r="E952" s="111"/>
      <c r="F952" s="111"/>
      <c r="G952" s="111"/>
      <c r="H952" s="111"/>
      <c r="I952" s="104"/>
      <c r="J952" s="103"/>
      <c r="K952" s="184">
        <v>0</v>
      </c>
      <c r="L952" s="77"/>
      <c r="M952" s="105"/>
      <c r="N952" s="44"/>
      <c r="O952" s="76"/>
    </row>
    <row r="953" spans="1:15" ht="18.75" customHeight="1" thickTop="1" thickBot="1">
      <c r="A953" s="423"/>
      <c r="B953" s="407"/>
      <c r="C953" s="136" t="s">
        <v>492</v>
      </c>
      <c r="D953" s="132">
        <v>7255502</v>
      </c>
      <c r="E953" s="419" t="s">
        <v>1938</v>
      </c>
      <c r="F953" s="419"/>
      <c r="G953" s="419"/>
      <c r="H953" s="419"/>
      <c r="I953" s="133" t="s">
        <v>41</v>
      </c>
      <c r="J953" s="84" t="s">
        <v>11</v>
      </c>
      <c r="K953" s="101">
        <v>0</v>
      </c>
      <c r="L953" s="70">
        <f>K953*(1-$H$3/100)</f>
        <v>0</v>
      </c>
      <c r="M953" s="285">
        <f>K953*$H$2</f>
        <v>0</v>
      </c>
      <c r="N953" s="289">
        <f>M953*(1-$H$3/100)</f>
        <v>0</v>
      </c>
      <c r="O953" s="76"/>
    </row>
    <row r="954" spans="1:15" ht="18.75" customHeight="1" thickTop="1" thickBot="1">
      <c r="A954" s="423"/>
      <c r="B954" s="406"/>
      <c r="C954" s="110" t="s">
        <v>491</v>
      </c>
      <c r="D954" s="106">
        <v>7255515</v>
      </c>
      <c r="E954" s="409" t="s">
        <v>1938</v>
      </c>
      <c r="F954" s="409"/>
      <c r="G954" s="409"/>
      <c r="H954" s="409"/>
      <c r="I954" s="113" t="s">
        <v>41</v>
      </c>
      <c r="J954" s="119" t="s">
        <v>207</v>
      </c>
      <c r="K954" s="114">
        <v>4.1171810400000002</v>
      </c>
      <c r="L954" s="109">
        <f>K954*(1-$H$3/100)</f>
        <v>4.1171810400000002</v>
      </c>
      <c r="M954" s="108">
        <f>K954*$H$2</f>
        <v>173.37449359440001</v>
      </c>
      <c r="N954" s="118">
        <f>M954*(1-$H$3/100)</f>
        <v>173.37449359440001</v>
      </c>
      <c r="O954" s="76"/>
    </row>
    <row r="955" spans="1:15" ht="18.75" hidden="1" customHeight="1" thickTop="1" thickBot="1">
      <c r="A955" s="423"/>
      <c r="B955" s="181"/>
      <c r="C955" s="111"/>
      <c r="D955" s="83"/>
      <c r="E955" s="111"/>
      <c r="F955" s="111"/>
      <c r="G955" s="111"/>
      <c r="H955" s="111"/>
      <c r="I955" s="218"/>
      <c r="J955" s="119"/>
      <c r="K955" s="184">
        <v>0</v>
      </c>
      <c r="L955" s="77"/>
      <c r="M955" s="105"/>
      <c r="N955" s="44"/>
      <c r="O955" s="76"/>
    </row>
    <row r="956" spans="1:15" ht="18.75" hidden="1" customHeight="1" thickTop="1" thickBot="1">
      <c r="A956" s="423"/>
      <c r="B956" s="181"/>
      <c r="C956" s="111"/>
      <c r="D956" s="83"/>
      <c r="E956" s="111"/>
      <c r="F956" s="111"/>
      <c r="G956" s="111"/>
      <c r="H956" s="111"/>
      <c r="I956" s="218"/>
      <c r="J956" s="119"/>
      <c r="K956" s="184">
        <v>0</v>
      </c>
      <c r="L956" s="77"/>
      <c r="M956" s="105"/>
      <c r="N956" s="44"/>
      <c r="O956" s="76"/>
    </row>
    <row r="957" spans="1:15" ht="18.75" hidden="1" customHeight="1" thickTop="1" thickBot="1">
      <c r="A957" s="423"/>
      <c r="B957" s="181"/>
      <c r="C957" s="111"/>
      <c r="D957" s="83"/>
      <c r="E957" s="111"/>
      <c r="F957" s="111"/>
      <c r="G957" s="111"/>
      <c r="H957" s="111"/>
      <c r="I957" s="218"/>
      <c r="J957" s="119"/>
      <c r="K957" s="184">
        <v>0</v>
      </c>
      <c r="L957" s="77"/>
      <c r="M957" s="105"/>
      <c r="N957" s="44"/>
      <c r="O957" s="76"/>
    </row>
    <row r="958" spans="1:15" ht="18.75" hidden="1" customHeight="1" thickTop="1" thickBot="1">
      <c r="A958" s="423"/>
      <c r="B958" s="181"/>
      <c r="C958" s="111"/>
      <c r="D958" s="83"/>
      <c r="E958" s="111"/>
      <c r="F958" s="111"/>
      <c r="G958" s="111"/>
      <c r="H958" s="111"/>
      <c r="I958" s="218"/>
      <c r="J958" s="119"/>
      <c r="K958" s="184">
        <v>0</v>
      </c>
      <c r="L958" s="77"/>
      <c r="M958" s="105"/>
      <c r="N958" s="44"/>
      <c r="O958" s="76"/>
    </row>
    <row r="959" spans="1:15" ht="18.75" hidden="1" customHeight="1" thickTop="1" thickBot="1">
      <c r="A959" s="423"/>
      <c r="B959" s="181"/>
      <c r="C959" s="111"/>
      <c r="D959" s="83"/>
      <c r="E959" s="111"/>
      <c r="F959" s="111"/>
      <c r="G959" s="111"/>
      <c r="H959" s="111"/>
      <c r="I959" s="218"/>
      <c r="J959" s="119"/>
      <c r="K959" s="184">
        <v>0</v>
      </c>
      <c r="L959" s="77"/>
      <c r="M959" s="105"/>
      <c r="N959" s="44"/>
      <c r="O959" s="76"/>
    </row>
    <row r="960" spans="1:15" ht="18.75" hidden="1" customHeight="1" thickTop="1" thickBot="1">
      <c r="A960" s="423"/>
      <c r="B960" s="181"/>
      <c r="C960" s="111"/>
      <c r="D960" s="83"/>
      <c r="E960" s="111"/>
      <c r="F960" s="111"/>
      <c r="G960" s="111"/>
      <c r="H960" s="111"/>
      <c r="I960" s="218"/>
      <c r="J960" s="119"/>
      <c r="K960" s="184">
        <v>0</v>
      </c>
      <c r="L960" s="77"/>
      <c r="M960" s="105"/>
      <c r="N960" s="44"/>
      <c r="O960" s="76"/>
    </row>
    <row r="961" spans="1:15" ht="18.75" hidden="1" customHeight="1" thickTop="1" thickBot="1">
      <c r="A961" s="423"/>
      <c r="B961" s="181"/>
      <c r="C961" s="111"/>
      <c r="D961" s="83"/>
      <c r="E961" s="111"/>
      <c r="F961" s="111"/>
      <c r="G961" s="111"/>
      <c r="H961" s="111"/>
      <c r="I961" s="218"/>
      <c r="J961" s="119"/>
      <c r="K961" s="184">
        <v>0</v>
      </c>
      <c r="L961" s="77"/>
      <c r="M961" s="105"/>
      <c r="N961" s="44"/>
      <c r="O961" s="76"/>
    </row>
    <row r="962" spans="1:15" ht="18.75" hidden="1" customHeight="1" thickTop="1" thickBot="1">
      <c r="A962" s="423"/>
      <c r="B962" s="181"/>
      <c r="C962" s="111"/>
      <c r="D962" s="83"/>
      <c r="E962" s="111"/>
      <c r="F962" s="111"/>
      <c r="G962" s="111"/>
      <c r="H962" s="111"/>
      <c r="I962" s="218"/>
      <c r="J962" s="119"/>
      <c r="K962" s="184">
        <v>0</v>
      </c>
      <c r="L962" s="77"/>
      <c r="M962" s="105"/>
      <c r="N962" s="44"/>
      <c r="O962" s="76"/>
    </row>
    <row r="963" spans="1:15" ht="18.75" hidden="1" customHeight="1" thickTop="1" thickBot="1">
      <c r="A963" s="423"/>
      <c r="B963" s="181"/>
      <c r="C963" s="111"/>
      <c r="D963" s="83"/>
      <c r="E963" s="111"/>
      <c r="F963" s="111"/>
      <c r="G963" s="111"/>
      <c r="H963" s="111"/>
      <c r="I963" s="218"/>
      <c r="J963" s="119"/>
      <c r="K963" s="184">
        <v>0</v>
      </c>
      <c r="L963" s="77"/>
      <c r="M963" s="105"/>
      <c r="N963" s="44"/>
      <c r="O963" s="76"/>
    </row>
    <row r="964" spans="1:15" ht="18.75" hidden="1" customHeight="1" thickTop="1" thickBot="1">
      <c r="A964" s="423"/>
      <c r="B964" s="181"/>
      <c r="C964" s="111"/>
      <c r="D964" s="83"/>
      <c r="E964" s="111"/>
      <c r="F964" s="111"/>
      <c r="G964" s="111"/>
      <c r="H964" s="111"/>
      <c r="I964" s="218"/>
      <c r="J964" s="119"/>
      <c r="K964" s="184">
        <v>0</v>
      </c>
      <c r="L964" s="77"/>
      <c r="M964" s="105"/>
      <c r="N964" s="44"/>
      <c r="O964" s="76"/>
    </row>
    <row r="965" spans="1:15" ht="18.75" customHeight="1" thickTop="1" thickBot="1">
      <c r="A965" s="423"/>
      <c r="B965" s="407"/>
      <c r="C965" s="136" t="s">
        <v>493</v>
      </c>
      <c r="D965" s="132">
        <v>7255602</v>
      </c>
      <c r="E965" s="419" t="s">
        <v>1939</v>
      </c>
      <c r="F965" s="419"/>
      <c r="G965" s="419"/>
      <c r="H965" s="419"/>
      <c r="I965" s="133" t="s">
        <v>41</v>
      </c>
      <c r="J965" s="84" t="s">
        <v>11</v>
      </c>
      <c r="K965" s="40">
        <v>0</v>
      </c>
      <c r="L965" s="41">
        <f>K965*(1-$H$3/100)</f>
        <v>0</v>
      </c>
      <c r="M965" s="277">
        <f>K965*$H$2</f>
        <v>0</v>
      </c>
      <c r="N965" s="278">
        <f>M965*(1-$H$3/100)</f>
        <v>0</v>
      </c>
      <c r="O965" s="76"/>
    </row>
    <row r="966" spans="1:15" ht="18.75" customHeight="1" thickTop="1" thickBot="1">
      <c r="A966" s="162"/>
      <c r="B966" s="406"/>
      <c r="C966" s="110" t="s">
        <v>494</v>
      </c>
      <c r="D966" s="106">
        <v>7255615</v>
      </c>
      <c r="E966" s="409" t="s">
        <v>1939</v>
      </c>
      <c r="F966" s="409"/>
      <c r="G966" s="409"/>
      <c r="H966" s="409"/>
      <c r="I966" s="113" t="s">
        <v>41</v>
      </c>
      <c r="J966" s="119" t="s">
        <v>207</v>
      </c>
      <c r="K966" s="114">
        <v>4.3701840000000001</v>
      </c>
      <c r="L966" s="109">
        <f>K966*(1-$H$3/100)</f>
        <v>4.3701840000000001</v>
      </c>
      <c r="M966" s="108">
        <f>K966*$H$2</f>
        <v>184.02844823999999</v>
      </c>
      <c r="N966" s="118">
        <f>M966*(1-$H$3/100)</f>
        <v>184.02844823999999</v>
      </c>
      <c r="O966" s="76"/>
    </row>
    <row r="967" spans="1:15" ht="18.75" hidden="1" customHeight="1" thickTop="1" thickBot="1">
      <c r="A967" s="162"/>
      <c r="B967" s="181"/>
      <c r="C967" s="111"/>
      <c r="D967" s="83"/>
      <c r="E967" s="111"/>
      <c r="F967" s="111"/>
      <c r="G967" s="111"/>
      <c r="H967" s="111"/>
      <c r="I967" s="218"/>
      <c r="J967" s="119"/>
      <c r="K967" s="184">
        <v>0</v>
      </c>
      <c r="L967" s="77"/>
      <c r="M967" s="105"/>
      <c r="N967" s="44"/>
      <c r="O967" s="76"/>
    </row>
    <row r="968" spans="1:15" ht="18.75" hidden="1" customHeight="1" thickTop="1" thickBot="1">
      <c r="A968" s="162"/>
      <c r="B968" s="181"/>
      <c r="C968" s="111"/>
      <c r="D968" s="83"/>
      <c r="E968" s="111"/>
      <c r="F968" s="111"/>
      <c r="G968" s="111"/>
      <c r="H968" s="111"/>
      <c r="I968" s="218"/>
      <c r="J968" s="119"/>
      <c r="K968" s="184">
        <v>0</v>
      </c>
      <c r="L968" s="77"/>
      <c r="M968" s="105"/>
      <c r="N968" s="44"/>
      <c r="O968" s="76"/>
    </row>
    <row r="969" spans="1:15" ht="18.75" hidden="1" customHeight="1" thickTop="1" thickBot="1">
      <c r="A969" s="162"/>
      <c r="B969" s="181"/>
      <c r="C969" s="111"/>
      <c r="D969" s="83"/>
      <c r="E969" s="111"/>
      <c r="F969" s="111"/>
      <c r="G969" s="111"/>
      <c r="H969" s="111"/>
      <c r="I969" s="218"/>
      <c r="J969" s="119"/>
      <c r="K969" s="184">
        <v>0</v>
      </c>
      <c r="L969" s="77"/>
      <c r="M969" s="105"/>
      <c r="N969" s="44"/>
      <c r="O969" s="76"/>
    </row>
    <row r="970" spans="1:15" ht="18.75" hidden="1" customHeight="1" thickTop="1" thickBot="1">
      <c r="A970" s="162"/>
      <c r="B970" s="181"/>
      <c r="C970" s="111"/>
      <c r="D970" s="83"/>
      <c r="E970" s="111"/>
      <c r="F970" s="111"/>
      <c r="G970" s="111"/>
      <c r="H970" s="111"/>
      <c r="I970" s="218"/>
      <c r="J970" s="119"/>
      <c r="K970" s="184">
        <v>0</v>
      </c>
      <c r="L970" s="77"/>
      <c r="M970" s="105"/>
      <c r="N970" s="44"/>
      <c r="O970" s="76"/>
    </row>
    <row r="971" spans="1:15" ht="18.75" hidden="1" customHeight="1" thickTop="1" thickBot="1">
      <c r="A971" s="162"/>
      <c r="B971" s="181"/>
      <c r="C971" s="111"/>
      <c r="D971" s="83"/>
      <c r="E971" s="111"/>
      <c r="F971" s="111"/>
      <c r="G971" s="111"/>
      <c r="H971" s="111"/>
      <c r="I971" s="218"/>
      <c r="J971" s="119"/>
      <c r="K971" s="184">
        <v>0</v>
      </c>
      <c r="L971" s="77"/>
      <c r="M971" s="105"/>
      <c r="N971" s="44"/>
      <c r="O971" s="76"/>
    </row>
    <row r="972" spans="1:15" ht="18.75" hidden="1" customHeight="1" thickTop="1" thickBot="1">
      <c r="A972" s="162"/>
      <c r="B972" s="181"/>
      <c r="C972" s="111"/>
      <c r="D972" s="83"/>
      <c r="E972" s="111"/>
      <c r="F972" s="111"/>
      <c r="G972" s="111"/>
      <c r="H972" s="111"/>
      <c r="I972" s="218"/>
      <c r="J972" s="119"/>
      <c r="K972" s="184">
        <v>0</v>
      </c>
      <c r="L972" s="77"/>
      <c r="M972" s="105"/>
      <c r="N972" s="44"/>
      <c r="O972" s="76"/>
    </row>
    <row r="973" spans="1:15" ht="18.75" hidden="1" customHeight="1" thickTop="1" thickBot="1">
      <c r="A973" s="162"/>
      <c r="B973" s="181"/>
      <c r="C973" s="111"/>
      <c r="D973" s="83"/>
      <c r="E973" s="111"/>
      <c r="F973" s="111"/>
      <c r="G973" s="111"/>
      <c r="H973" s="111"/>
      <c r="I973" s="218"/>
      <c r="J973" s="119"/>
      <c r="K973" s="184">
        <v>0</v>
      </c>
      <c r="L973" s="77"/>
      <c r="M973" s="105"/>
      <c r="N973" s="44"/>
      <c r="O973" s="76"/>
    </row>
    <row r="974" spans="1:15" ht="18.75" hidden="1" customHeight="1" thickTop="1" thickBot="1">
      <c r="A974" s="162"/>
      <c r="B974" s="181"/>
      <c r="C974" s="111"/>
      <c r="D974" s="83"/>
      <c r="E974" s="111"/>
      <c r="F974" s="111"/>
      <c r="G974" s="111"/>
      <c r="H974" s="111"/>
      <c r="I974" s="218"/>
      <c r="J974" s="119"/>
      <c r="K974" s="184">
        <v>0</v>
      </c>
      <c r="L974" s="77"/>
      <c r="M974" s="105"/>
      <c r="N974" s="44"/>
      <c r="O974" s="76"/>
    </row>
    <row r="975" spans="1:15" ht="18.75" hidden="1" customHeight="1" thickTop="1" thickBot="1">
      <c r="A975" s="162"/>
      <c r="B975" s="181"/>
      <c r="C975" s="111"/>
      <c r="D975" s="83"/>
      <c r="E975" s="111"/>
      <c r="F975" s="111"/>
      <c r="G975" s="111"/>
      <c r="H975" s="111"/>
      <c r="I975" s="218"/>
      <c r="J975" s="119"/>
      <c r="K975" s="184">
        <v>0</v>
      </c>
      <c r="L975" s="77"/>
      <c r="M975" s="105"/>
      <c r="N975" s="44"/>
      <c r="O975" s="76"/>
    </row>
    <row r="976" spans="1:15" ht="18.75" hidden="1" customHeight="1" thickTop="1" thickBot="1">
      <c r="A976" s="162"/>
      <c r="B976" s="181"/>
      <c r="C976" s="111"/>
      <c r="D976" s="83"/>
      <c r="E976" s="111"/>
      <c r="F976" s="111"/>
      <c r="G976" s="111"/>
      <c r="H976" s="111"/>
      <c r="I976" s="218"/>
      <c r="J976" s="119"/>
      <c r="K976" s="184">
        <v>0</v>
      </c>
      <c r="L976" s="77"/>
      <c r="M976" s="105"/>
      <c r="N976" s="44"/>
      <c r="O976" s="76"/>
    </row>
    <row r="977" spans="1:15" ht="18.75" customHeight="1" thickTop="1" thickBot="1">
      <c r="A977" s="162"/>
      <c r="B977" s="407"/>
      <c r="C977" s="38" t="s">
        <v>495</v>
      </c>
      <c r="D977" s="37">
        <v>7255716</v>
      </c>
      <c r="E977" s="408" t="s">
        <v>1940</v>
      </c>
      <c r="F977" s="408"/>
      <c r="G977" s="408"/>
      <c r="H977" s="408"/>
      <c r="I977" s="65" t="s">
        <v>41</v>
      </c>
      <c r="J977" s="122" t="s">
        <v>212</v>
      </c>
      <c r="K977" s="101">
        <v>2.6132</v>
      </c>
      <c r="L977" s="70">
        <f>K977*(1-$H$3/100)</f>
        <v>2.6132</v>
      </c>
      <c r="M977" s="66">
        <f>K977*$H$2</f>
        <v>110.04185199999999</v>
      </c>
      <c r="N977" s="43">
        <f>M977*(1-$H$3/100)</f>
        <v>110.04185199999999</v>
      </c>
      <c r="O977" s="76"/>
    </row>
    <row r="978" spans="1:15" ht="18.75" customHeight="1" thickTop="1" thickBot="1">
      <c r="A978" s="162"/>
      <c r="B978" s="405"/>
      <c r="C978" s="38" t="s">
        <v>496</v>
      </c>
      <c r="D978" s="37">
        <v>7255726</v>
      </c>
      <c r="E978" s="408" t="s">
        <v>1940</v>
      </c>
      <c r="F978" s="408"/>
      <c r="G978" s="408"/>
      <c r="H978" s="408"/>
      <c r="I978" s="65" t="s">
        <v>41</v>
      </c>
      <c r="J978" s="123" t="s">
        <v>213</v>
      </c>
      <c r="K978" s="101">
        <v>8.7522000000000002</v>
      </c>
      <c r="L978" s="70">
        <f>K978*(1-$H$3/100)</f>
        <v>8.7522000000000002</v>
      </c>
      <c r="M978" s="66">
        <f>K978*$H$2</f>
        <v>368.55514199999999</v>
      </c>
      <c r="N978" s="43">
        <f>M978*(1-$H$3/100)</f>
        <v>368.55514199999999</v>
      </c>
      <c r="O978" s="76"/>
    </row>
    <row r="979" spans="1:15" ht="18.75" customHeight="1" thickTop="1" thickBot="1">
      <c r="A979" s="162"/>
      <c r="B979" s="405"/>
      <c r="C979" s="38" t="s">
        <v>497</v>
      </c>
      <c r="D979" s="37">
        <v>7255746</v>
      </c>
      <c r="E979" s="408" t="s">
        <v>1940</v>
      </c>
      <c r="F979" s="408"/>
      <c r="G979" s="408"/>
      <c r="H979" s="408"/>
      <c r="I979" s="65" t="s">
        <v>41</v>
      </c>
      <c r="J979" s="124" t="s">
        <v>214</v>
      </c>
      <c r="K979" s="101">
        <v>7.3494999999999999</v>
      </c>
      <c r="L979" s="70">
        <f>K979*(1-$H$3/100)</f>
        <v>7.3494999999999999</v>
      </c>
      <c r="M979" s="66">
        <f>K979*$H$2</f>
        <v>309.48744499999998</v>
      </c>
      <c r="N979" s="43">
        <f>M979*(1-$H$3/100)</f>
        <v>309.48744499999998</v>
      </c>
      <c r="O979" s="76"/>
    </row>
    <row r="980" spans="1:15" ht="18.75" customHeight="1" thickTop="1" thickBot="1">
      <c r="A980" s="162"/>
      <c r="B980" s="406"/>
      <c r="C980" s="110" t="s">
        <v>498</v>
      </c>
      <c r="D980" s="106">
        <v>7255786</v>
      </c>
      <c r="E980" s="409" t="s">
        <v>1940</v>
      </c>
      <c r="F980" s="409"/>
      <c r="G980" s="409"/>
      <c r="H980" s="409"/>
      <c r="I980" s="113" t="s">
        <v>41</v>
      </c>
      <c r="J980" s="125" t="s">
        <v>215</v>
      </c>
      <c r="K980" s="114">
        <v>6.2358000000000002</v>
      </c>
      <c r="L980" s="109">
        <f>K980*(1-$H$3/100)</f>
        <v>6.2358000000000002</v>
      </c>
      <c r="M980" s="108">
        <f>K980*$H$2</f>
        <v>262.589538</v>
      </c>
      <c r="N980" s="118">
        <f>M980*(1-$H$3/100)</f>
        <v>262.589538</v>
      </c>
      <c r="O980" s="76"/>
    </row>
    <row r="981" spans="1:15" ht="18.75" hidden="1" customHeight="1" thickTop="1" thickBot="1">
      <c r="A981" s="162"/>
      <c r="B981" s="181"/>
      <c r="C981" s="111"/>
      <c r="D981" s="83"/>
      <c r="E981" s="111"/>
      <c r="F981" s="111"/>
      <c r="G981" s="111"/>
      <c r="H981" s="111"/>
      <c r="I981" s="218"/>
      <c r="J981" s="125"/>
      <c r="K981" s="184">
        <v>0</v>
      </c>
      <c r="L981" s="77"/>
      <c r="M981" s="105"/>
      <c r="N981" s="44"/>
      <c r="O981" s="76"/>
    </row>
    <row r="982" spans="1:15" ht="18.75" hidden="1" customHeight="1" thickTop="1" thickBot="1">
      <c r="A982" s="162"/>
      <c r="B982" s="181"/>
      <c r="C982" s="111"/>
      <c r="D982" s="83"/>
      <c r="E982" s="111"/>
      <c r="F982" s="111"/>
      <c r="G982" s="111"/>
      <c r="H982" s="111"/>
      <c r="I982" s="218"/>
      <c r="J982" s="125"/>
      <c r="K982" s="184">
        <v>0</v>
      </c>
      <c r="L982" s="77"/>
      <c r="M982" s="105"/>
      <c r="N982" s="44"/>
      <c r="O982" s="76"/>
    </row>
    <row r="983" spans="1:15" ht="18.75" hidden="1" customHeight="1" thickTop="1" thickBot="1">
      <c r="A983" s="162"/>
      <c r="B983" s="181"/>
      <c r="C983" s="111"/>
      <c r="D983" s="83"/>
      <c r="E983" s="111"/>
      <c r="F983" s="111"/>
      <c r="G983" s="111"/>
      <c r="H983" s="111"/>
      <c r="I983" s="218"/>
      <c r="J983" s="125"/>
      <c r="K983" s="184">
        <v>0</v>
      </c>
      <c r="L983" s="77"/>
      <c r="M983" s="105"/>
      <c r="N983" s="44"/>
      <c r="O983" s="76"/>
    </row>
    <row r="984" spans="1:15" ht="18.75" hidden="1" customHeight="1" thickTop="1" thickBot="1">
      <c r="A984" s="162"/>
      <c r="B984" s="181"/>
      <c r="C984" s="111"/>
      <c r="D984" s="83"/>
      <c r="E984" s="111"/>
      <c r="F984" s="111"/>
      <c r="G984" s="111"/>
      <c r="H984" s="111"/>
      <c r="I984" s="218"/>
      <c r="J984" s="125"/>
      <c r="K984" s="184">
        <v>0</v>
      </c>
      <c r="L984" s="77"/>
      <c r="M984" s="105"/>
      <c r="N984" s="44"/>
      <c r="O984" s="76"/>
    </row>
    <row r="985" spans="1:15" ht="18.75" hidden="1" customHeight="1" thickTop="1" thickBot="1">
      <c r="A985" s="162"/>
      <c r="B985" s="181"/>
      <c r="C985" s="111"/>
      <c r="D985" s="83"/>
      <c r="E985" s="111"/>
      <c r="F985" s="111"/>
      <c r="G985" s="111"/>
      <c r="H985" s="111"/>
      <c r="I985" s="218"/>
      <c r="J985" s="125"/>
      <c r="K985" s="184">
        <v>0</v>
      </c>
      <c r="L985" s="77"/>
      <c r="M985" s="105"/>
      <c r="N985" s="44"/>
      <c r="O985" s="76"/>
    </row>
    <row r="986" spans="1:15" ht="18.75" hidden="1" customHeight="1" thickTop="1" thickBot="1">
      <c r="A986" s="162"/>
      <c r="B986" s="181"/>
      <c r="C986" s="111"/>
      <c r="D986" s="83"/>
      <c r="E986" s="111"/>
      <c r="F986" s="111"/>
      <c r="G986" s="111"/>
      <c r="H986" s="111"/>
      <c r="I986" s="218"/>
      <c r="J986" s="125"/>
      <c r="K986" s="184">
        <v>0</v>
      </c>
      <c r="L986" s="77"/>
      <c r="M986" s="105"/>
      <c r="N986" s="44"/>
      <c r="O986" s="76"/>
    </row>
    <row r="987" spans="1:15" ht="18.75" hidden="1" customHeight="1" thickTop="1" thickBot="1">
      <c r="A987" s="162"/>
      <c r="B987" s="181"/>
      <c r="C987" s="111"/>
      <c r="D987" s="83"/>
      <c r="E987" s="111"/>
      <c r="F987" s="111"/>
      <c r="G987" s="111"/>
      <c r="H987" s="111"/>
      <c r="I987" s="218"/>
      <c r="J987" s="125"/>
      <c r="K987" s="184">
        <v>0</v>
      </c>
      <c r="L987" s="77"/>
      <c r="M987" s="105"/>
      <c r="N987" s="44"/>
      <c r="O987" s="76"/>
    </row>
    <row r="988" spans="1:15" ht="18.75" hidden="1" customHeight="1" thickTop="1" thickBot="1">
      <c r="A988" s="162"/>
      <c r="B988" s="181"/>
      <c r="C988" s="111"/>
      <c r="D988" s="83"/>
      <c r="E988" s="111"/>
      <c r="F988" s="111"/>
      <c r="G988" s="111"/>
      <c r="H988" s="111"/>
      <c r="I988" s="218"/>
      <c r="J988" s="125"/>
      <c r="K988" s="184">
        <v>0</v>
      </c>
      <c r="L988" s="77"/>
      <c r="M988" s="105"/>
      <c r="N988" s="44"/>
      <c r="O988" s="76"/>
    </row>
    <row r="989" spans="1:15" ht="18.75" hidden="1" customHeight="1" thickTop="1" thickBot="1">
      <c r="A989" s="162"/>
      <c r="B989" s="181"/>
      <c r="C989" s="111"/>
      <c r="D989" s="83"/>
      <c r="E989" s="111"/>
      <c r="F989" s="111"/>
      <c r="G989" s="111"/>
      <c r="H989" s="111"/>
      <c r="I989" s="218"/>
      <c r="J989" s="125"/>
      <c r="K989" s="184">
        <v>0</v>
      </c>
      <c r="L989" s="77"/>
      <c r="M989" s="105"/>
      <c r="N989" s="44"/>
      <c r="O989" s="76"/>
    </row>
    <row r="990" spans="1:15" ht="18.75" hidden="1" customHeight="1" thickTop="1" thickBot="1">
      <c r="A990" s="162"/>
      <c r="B990" s="181"/>
      <c r="C990" s="111"/>
      <c r="D990" s="83"/>
      <c r="E990" s="111"/>
      <c r="F990" s="111"/>
      <c r="G990" s="111"/>
      <c r="H990" s="111"/>
      <c r="I990" s="218"/>
      <c r="J990" s="125"/>
      <c r="K990" s="184">
        <v>0</v>
      </c>
      <c r="L990" s="77"/>
      <c r="M990" s="105"/>
      <c r="N990" s="44"/>
      <c r="O990" s="76"/>
    </row>
    <row r="991" spans="1:15" ht="18.75" customHeight="1" thickTop="1" thickBot="1">
      <c r="A991" s="162"/>
      <c r="B991" s="407"/>
      <c r="C991" s="136" t="s">
        <v>499</v>
      </c>
      <c r="D991" s="132">
        <v>7255816</v>
      </c>
      <c r="E991" s="419" t="s">
        <v>1941</v>
      </c>
      <c r="F991" s="419"/>
      <c r="G991" s="419"/>
      <c r="H991" s="419"/>
      <c r="I991" s="133" t="s">
        <v>41</v>
      </c>
      <c r="J991" s="122" t="s">
        <v>212</v>
      </c>
      <c r="K991" s="40">
        <v>3.2063999999999999</v>
      </c>
      <c r="L991" s="41">
        <f>K991*(1-$H$3/100)</f>
        <v>3.2063999999999999</v>
      </c>
      <c r="M991" s="42">
        <f>K991*$H$2</f>
        <v>135.02150399999999</v>
      </c>
      <c r="N991" s="135">
        <f>M991*(1-$H$3/100)</f>
        <v>135.02150399999999</v>
      </c>
      <c r="O991" s="76"/>
    </row>
    <row r="992" spans="1:15" ht="18.75" customHeight="1" thickTop="1" thickBot="1">
      <c r="A992" s="162"/>
      <c r="B992" s="405"/>
      <c r="C992" s="38" t="s">
        <v>500</v>
      </c>
      <c r="D992" s="37">
        <v>7255826</v>
      </c>
      <c r="E992" s="408" t="s">
        <v>1941</v>
      </c>
      <c r="F992" s="408"/>
      <c r="G992" s="408"/>
      <c r="H992" s="408"/>
      <c r="I992" s="65" t="s">
        <v>41</v>
      </c>
      <c r="J992" s="123" t="s">
        <v>213</v>
      </c>
      <c r="K992" s="101">
        <v>9.7835000000000001</v>
      </c>
      <c r="L992" s="70">
        <f>K992*(1-$H$3/100)</f>
        <v>9.7835000000000001</v>
      </c>
      <c r="M992" s="66">
        <f>K992*$H$2</f>
        <v>411.98318499999999</v>
      </c>
      <c r="N992" s="43">
        <f>M992*(1-$H$3/100)</f>
        <v>411.98318499999999</v>
      </c>
      <c r="O992" s="76"/>
    </row>
    <row r="993" spans="1:15" ht="18.75" customHeight="1" thickTop="1" thickBot="1">
      <c r="A993" s="162"/>
      <c r="B993" s="405"/>
      <c r="C993" s="38" t="s">
        <v>501</v>
      </c>
      <c r="D993" s="37">
        <v>7255846</v>
      </c>
      <c r="E993" s="408" t="s">
        <v>1941</v>
      </c>
      <c r="F993" s="408"/>
      <c r="G993" s="408"/>
      <c r="H993" s="408"/>
      <c r="I993" s="65" t="s">
        <v>41</v>
      </c>
      <c r="J993" s="124" t="s">
        <v>214</v>
      </c>
      <c r="K993" s="101">
        <v>8.2569999999999997</v>
      </c>
      <c r="L993" s="70">
        <f>K993*(1-$H$3/100)</f>
        <v>8.2569999999999997</v>
      </c>
      <c r="M993" s="66">
        <f>K993*$H$2</f>
        <v>347.70227</v>
      </c>
      <c r="N993" s="43">
        <f>M993*(1-$H$3/100)</f>
        <v>347.70227</v>
      </c>
      <c r="O993" s="76"/>
    </row>
    <row r="994" spans="1:15" ht="18.75" customHeight="1" thickTop="1" thickBot="1">
      <c r="A994" s="162"/>
      <c r="B994" s="406"/>
      <c r="C994" s="110" t="s">
        <v>502</v>
      </c>
      <c r="D994" s="106">
        <v>7255886</v>
      </c>
      <c r="E994" s="409" t="s">
        <v>1941</v>
      </c>
      <c r="F994" s="409"/>
      <c r="G994" s="409"/>
      <c r="H994" s="409"/>
      <c r="I994" s="113" t="s">
        <v>41</v>
      </c>
      <c r="J994" s="125" t="s">
        <v>215</v>
      </c>
      <c r="K994" s="114">
        <v>6.5658000000000003</v>
      </c>
      <c r="L994" s="109">
        <f>K994*(1-$H$3/100)</f>
        <v>6.5658000000000003</v>
      </c>
      <c r="M994" s="108">
        <f>K994*$H$2</f>
        <v>276.485838</v>
      </c>
      <c r="N994" s="118">
        <f>M994*(1-$H$3/100)</f>
        <v>276.485838</v>
      </c>
      <c r="O994" s="76"/>
    </row>
    <row r="995" spans="1:15" ht="18.75" hidden="1" customHeight="1" thickTop="1" thickBot="1">
      <c r="A995" s="162"/>
      <c r="B995" s="181"/>
      <c r="C995" s="111"/>
      <c r="D995" s="83"/>
      <c r="E995" s="111"/>
      <c r="F995" s="111"/>
      <c r="G995" s="111"/>
      <c r="H995" s="111"/>
      <c r="I995" s="218"/>
      <c r="J995" s="125"/>
      <c r="K995" s="184">
        <v>0</v>
      </c>
      <c r="L995" s="77"/>
      <c r="M995" s="105"/>
      <c r="N995" s="44"/>
      <c r="O995" s="76"/>
    </row>
    <row r="996" spans="1:15" ht="18.75" hidden="1" customHeight="1" thickTop="1" thickBot="1">
      <c r="A996" s="162"/>
      <c r="B996" s="181"/>
      <c r="C996" s="111"/>
      <c r="D996" s="83"/>
      <c r="E996" s="111"/>
      <c r="F996" s="111"/>
      <c r="G996" s="111"/>
      <c r="H996" s="111"/>
      <c r="I996" s="218"/>
      <c r="J996" s="125"/>
      <c r="K996" s="184">
        <v>0</v>
      </c>
      <c r="L996" s="77"/>
      <c r="M996" s="105"/>
      <c r="N996" s="44"/>
      <c r="O996" s="76"/>
    </row>
    <row r="997" spans="1:15" ht="18.75" hidden="1" customHeight="1" thickTop="1" thickBot="1">
      <c r="A997" s="162"/>
      <c r="B997" s="181"/>
      <c r="C997" s="111"/>
      <c r="D997" s="83"/>
      <c r="E997" s="111"/>
      <c r="F997" s="111"/>
      <c r="G997" s="111"/>
      <c r="H997" s="111"/>
      <c r="I997" s="218"/>
      <c r="J997" s="125"/>
      <c r="K997" s="184">
        <v>0</v>
      </c>
      <c r="L997" s="77"/>
      <c r="M997" s="105"/>
      <c r="N997" s="44"/>
      <c r="O997" s="76"/>
    </row>
    <row r="998" spans="1:15" ht="18.75" hidden="1" customHeight="1" thickTop="1" thickBot="1">
      <c r="A998" s="162"/>
      <c r="B998" s="181"/>
      <c r="C998" s="111"/>
      <c r="D998" s="83"/>
      <c r="E998" s="111"/>
      <c r="F998" s="111"/>
      <c r="G998" s="111"/>
      <c r="H998" s="111"/>
      <c r="I998" s="218"/>
      <c r="J998" s="125"/>
      <c r="K998" s="184">
        <v>0</v>
      </c>
      <c r="L998" s="77"/>
      <c r="M998" s="105"/>
      <c r="N998" s="44"/>
      <c r="O998" s="76"/>
    </row>
    <row r="999" spans="1:15" ht="18.75" hidden="1" customHeight="1" thickTop="1" thickBot="1">
      <c r="A999" s="162"/>
      <c r="B999" s="181"/>
      <c r="C999" s="111"/>
      <c r="D999" s="83"/>
      <c r="E999" s="111"/>
      <c r="F999" s="111"/>
      <c r="G999" s="111"/>
      <c r="H999" s="111"/>
      <c r="I999" s="218"/>
      <c r="J999" s="125"/>
      <c r="K999" s="184">
        <v>0</v>
      </c>
      <c r="L999" s="77"/>
      <c r="M999" s="105"/>
      <c r="N999" s="44"/>
      <c r="O999" s="76"/>
    </row>
    <row r="1000" spans="1:15" ht="18.75" hidden="1" customHeight="1" thickTop="1" thickBot="1">
      <c r="A1000" s="162"/>
      <c r="B1000" s="181"/>
      <c r="C1000" s="111"/>
      <c r="D1000" s="83"/>
      <c r="E1000" s="111"/>
      <c r="F1000" s="111"/>
      <c r="G1000" s="111"/>
      <c r="H1000" s="111"/>
      <c r="I1000" s="218"/>
      <c r="J1000" s="125"/>
      <c r="K1000" s="184">
        <v>0</v>
      </c>
      <c r="L1000" s="77"/>
      <c r="M1000" s="105"/>
      <c r="N1000" s="44"/>
      <c r="O1000" s="76"/>
    </row>
    <row r="1001" spans="1:15" ht="18.75" hidden="1" customHeight="1" thickTop="1" thickBot="1">
      <c r="A1001" s="162"/>
      <c r="B1001" s="181"/>
      <c r="C1001" s="111"/>
      <c r="D1001" s="83"/>
      <c r="E1001" s="111"/>
      <c r="F1001" s="111"/>
      <c r="G1001" s="111"/>
      <c r="H1001" s="111"/>
      <c r="I1001" s="218"/>
      <c r="J1001" s="125"/>
      <c r="K1001" s="184">
        <v>0</v>
      </c>
      <c r="L1001" s="77"/>
      <c r="M1001" s="105"/>
      <c r="N1001" s="44"/>
      <c r="O1001" s="76"/>
    </row>
    <row r="1002" spans="1:15" ht="18.75" hidden="1" customHeight="1" thickTop="1" thickBot="1">
      <c r="A1002" s="162"/>
      <c r="B1002" s="181"/>
      <c r="C1002" s="111"/>
      <c r="D1002" s="83"/>
      <c r="E1002" s="111"/>
      <c r="F1002" s="111"/>
      <c r="G1002" s="111"/>
      <c r="H1002" s="111"/>
      <c r="I1002" s="218"/>
      <c r="J1002" s="125"/>
      <c r="K1002" s="184">
        <v>0</v>
      </c>
      <c r="L1002" s="77"/>
      <c r="M1002" s="105"/>
      <c r="N1002" s="44"/>
      <c r="O1002" s="76"/>
    </row>
    <row r="1003" spans="1:15" ht="18.75" hidden="1" customHeight="1" thickTop="1" thickBot="1">
      <c r="A1003" s="162"/>
      <c r="B1003" s="181"/>
      <c r="C1003" s="111"/>
      <c r="D1003" s="83"/>
      <c r="E1003" s="111"/>
      <c r="F1003" s="111"/>
      <c r="G1003" s="111"/>
      <c r="H1003" s="111"/>
      <c r="I1003" s="218"/>
      <c r="J1003" s="125"/>
      <c r="K1003" s="184">
        <v>0</v>
      </c>
      <c r="L1003" s="77"/>
      <c r="M1003" s="105"/>
      <c r="N1003" s="44"/>
      <c r="O1003" s="76"/>
    </row>
    <row r="1004" spans="1:15" ht="18.75" hidden="1" customHeight="1" thickTop="1" thickBot="1">
      <c r="A1004" s="162"/>
      <c r="B1004" s="181"/>
      <c r="C1004" s="111"/>
      <c r="D1004" s="83"/>
      <c r="E1004" s="111"/>
      <c r="F1004" s="111"/>
      <c r="G1004" s="111"/>
      <c r="H1004" s="111"/>
      <c r="I1004" s="218"/>
      <c r="J1004" s="125"/>
      <c r="K1004" s="184">
        <v>0</v>
      </c>
      <c r="L1004" s="77"/>
      <c r="M1004" s="105"/>
      <c r="N1004" s="44"/>
      <c r="O1004" s="76"/>
    </row>
    <row r="1005" spans="1:15" ht="18.75" customHeight="1" thickTop="1" thickBot="1">
      <c r="A1005" s="162"/>
      <c r="B1005" s="407"/>
      <c r="C1005" s="38" t="s">
        <v>503</v>
      </c>
      <c r="D1005" s="37">
        <v>7257101</v>
      </c>
      <c r="E1005" s="408" t="s">
        <v>1873</v>
      </c>
      <c r="F1005" s="408"/>
      <c r="G1005" s="408"/>
      <c r="H1005" s="408"/>
      <c r="I1005" s="65" t="s">
        <v>41</v>
      </c>
      <c r="J1005" s="60" t="s">
        <v>385</v>
      </c>
      <c r="K1005" s="101">
        <v>2.7771637595258252</v>
      </c>
      <c r="L1005" s="70">
        <f t="shared" ref="L1005:L1016" si="60">K1005*(1-$H$3/100)</f>
        <v>2.7771637595258252</v>
      </c>
      <c r="M1005" s="66">
        <f t="shared" ref="M1005:M1016" si="61">K1005*$H$2</f>
        <v>116.94636591363249</v>
      </c>
      <c r="N1005" s="43">
        <f t="shared" ref="N1005:N1016" si="62">M1005*(1-$H$3/100)</f>
        <v>116.94636591363249</v>
      </c>
      <c r="O1005" s="76"/>
    </row>
    <row r="1006" spans="1:15" ht="18.75" customHeight="1" thickTop="1" thickBot="1">
      <c r="A1006" s="162"/>
      <c r="B1006" s="405"/>
      <c r="C1006" s="38" t="s">
        <v>504</v>
      </c>
      <c r="D1006" s="37">
        <v>7257102</v>
      </c>
      <c r="E1006" s="408" t="s">
        <v>1873</v>
      </c>
      <c r="F1006" s="408"/>
      <c r="G1006" s="408"/>
      <c r="H1006" s="408"/>
      <c r="I1006" s="65" t="s">
        <v>41</v>
      </c>
      <c r="J1006" s="84" t="s">
        <v>11</v>
      </c>
      <c r="K1006" s="101">
        <v>12.045927180355632</v>
      </c>
      <c r="L1006" s="70">
        <f t="shared" si="60"/>
        <v>12.045927180355632</v>
      </c>
      <c r="M1006" s="66">
        <f t="shared" si="61"/>
        <v>507.25399356477561</v>
      </c>
      <c r="N1006" s="43">
        <f t="shared" si="62"/>
        <v>507.25399356477561</v>
      </c>
      <c r="O1006" s="76"/>
    </row>
    <row r="1007" spans="1:15" ht="18.75" customHeight="1" thickTop="1" thickBot="1">
      <c r="A1007" s="162"/>
      <c r="B1007" s="405"/>
      <c r="C1007" s="38" t="s">
        <v>505</v>
      </c>
      <c r="D1007" s="37">
        <v>7257104</v>
      </c>
      <c r="E1007" s="408" t="s">
        <v>1873</v>
      </c>
      <c r="F1007" s="408"/>
      <c r="G1007" s="408"/>
      <c r="H1007" s="408"/>
      <c r="I1007" s="65" t="s">
        <v>41</v>
      </c>
      <c r="J1007" s="85" t="s">
        <v>386</v>
      </c>
      <c r="K1007" s="101">
        <v>8.6631668077900077</v>
      </c>
      <c r="L1007" s="70">
        <f t="shared" si="60"/>
        <v>8.6631668077900077</v>
      </c>
      <c r="M1007" s="66">
        <f t="shared" si="61"/>
        <v>364.8059542760372</v>
      </c>
      <c r="N1007" s="43">
        <f t="shared" si="62"/>
        <v>364.8059542760372</v>
      </c>
      <c r="O1007" s="76"/>
    </row>
    <row r="1008" spans="1:15" ht="18.75" customHeight="1" thickTop="1" thickBot="1">
      <c r="A1008" s="162"/>
      <c r="B1008" s="405"/>
      <c r="C1008" s="112" t="s">
        <v>506</v>
      </c>
      <c r="D1008" s="95">
        <v>7257108</v>
      </c>
      <c r="E1008" s="414" t="s">
        <v>1873</v>
      </c>
      <c r="F1008" s="414"/>
      <c r="G1008" s="414"/>
      <c r="H1008" s="414"/>
      <c r="I1008" s="96" t="s">
        <v>41</v>
      </c>
      <c r="J1008" s="103" t="s">
        <v>388</v>
      </c>
      <c r="K1008" s="98">
        <v>7.2193056731583409</v>
      </c>
      <c r="L1008" s="99">
        <f t="shared" si="60"/>
        <v>7.2193056731583409</v>
      </c>
      <c r="M1008" s="100">
        <f t="shared" si="61"/>
        <v>304.00496189669775</v>
      </c>
      <c r="N1008" s="69">
        <f t="shared" si="62"/>
        <v>304.00496189669775</v>
      </c>
      <c r="O1008" s="76"/>
    </row>
    <row r="1009" spans="1:15" ht="18.75" customHeight="1" thickTop="1" thickBot="1">
      <c r="A1009" s="162"/>
      <c r="B1009" s="405"/>
      <c r="C1009" s="38" t="s">
        <v>507</v>
      </c>
      <c r="D1009" s="37">
        <v>7257201</v>
      </c>
      <c r="E1009" s="408" t="s">
        <v>1874</v>
      </c>
      <c r="F1009" s="408"/>
      <c r="G1009" s="408"/>
      <c r="H1009" s="408"/>
      <c r="I1009" s="65" t="s">
        <v>41</v>
      </c>
      <c r="J1009" s="60" t="s">
        <v>385</v>
      </c>
      <c r="K1009" s="101">
        <v>3.0939881456392886</v>
      </c>
      <c r="L1009" s="70">
        <f t="shared" si="60"/>
        <v>3.0939881456392886</v>
      </c>
      <c r="M1009" s="66">
        <f t="shared" si="61"/>
        <v>130.28784081287043</v>
      </c>
      <c r="N1009" s="43">
        <f t="shared" si="62"/>
        <v>130.28784081287043</v>
      </c>
      <c r="O1009" s="76"/>
    </row>
    <row r="1010" spans="1:15" ht="18.75" customHeight="1" thickTop="1" thickBot="1">
      <c r="A1010" s="162"/>
      <c r="B1010" s="405"/>
      <c r="C1010" s="38" t="s">
        <v>508</v>
      </c>
      <c r="D1010" s="37">
        <v>7257202</v>
      </c>
      <c r="E1010" s="408" t="s">
        <v>1874</v>
      </c>
      <c r="F1010" s="408"/>
      <c r="G1010" s="408"/>
      <c r="H1010" s="408"/>
      <c r="I1010" s="65" t="s">
        <v>41</v>
      </c>
      <c r="J1010" s="84" t="s">
        <v>11</v>
      </c>
      <c r="K1010" s="101">
        <v>13.242269263336155</v>
      </c>
      <c r="L1010" s="70">
        <f t="shared" si="60"/>
        <v>13.242269263336155</v>
      </c>
      <c r="M1010" s="66">
        <f t="shared" si="61"/>
        <v>557.63195867908553</v>
      </c>
      <c r="N1010" s="43">
        <f t="shared" si="62"/>
        <v>557.63195867908553</v>
      </c>
      <c r="O1010" s="76"/>
    </row>
    <row r="1011" spans="1:15" ht="18.75" customHeight="1" thickTop="1" thickBot="1">
      <c r="A1011" s="162"/>
      <c r="B1011" s="405"/>
      <c r="C1011" s="38" t="s">
        <v>509</v>
      </c>
      <c r="D1011" s="37">
        <v>7257204</v>
      </c>
      <c r="E1011" s="408" t="s">
        <v>1874</v>
      </c>
      <c r="F1011" s="408"/>
      <c r="G1011" s="408"/>
      <c r="H1011" s="408"/>
      <c r="I1011" s="65" t="s">
        <v>41</v>
      </c>
      <c r="J1011" s="85" t="s">
        <v>386</v>
      </c>
      <c r="K1011" s="101">
        <v>8.0031160033869604</v>
      </c>
      <c r="L1011" s="70">
        <f t="shared" si="60"/>
        <v>8.0031160033869604</v>
      </c>
      <c r="M1011" s="66">
        <f t="shared" si="61"/>
        <v>337.01121490262489</v>
      </c>
      <c r="N1011" s="43">
        <f t="shared" si="62"/>
        <v>337.01121490262489</v>
      </c>
      <c r="O1011" s="76"/>
    </row>
    <row r="1012" spans="1:15" ht="18.75" customHeight="1" thickTop="1" thickBot="1">
      <c r="A1012" s="162"/>
      <c r="B1012" s="405"/>
      <c r="C1012" s="112" t="s">
        <v>510</v>
      </c>
      <c r="D1012" s="95">
        <v>7257208</v>
      </c>
      <c r="E1012" s="414" t="s">
        <v>1874</v>
      </c>
      <c r="F1012" s="414"/>
      <c r="G1012" s="414"/>
      <c r="H1012" s="414"/>
      <c r="I1012" s="96" t="s">
        <v>41</v>
      </c>
      <c r="J1012" s="103" t="s">
        <v>388</v>
      </c>
      <c r="K1012" s="98">
        <v>7.4668247248094834</v>
      </c>
      <c r="L1012" s="99">
        <f t="shared" si="60"/>
        <v>7.4668247248094834</v>
      </c>
      <c r="M1012" s="100">
        <f t="shared" si="61"/>
        <v>314.42798916172734</v>
      </c>
      <c r="N1012" s="69">
        <f t="shared" si="62"/>
        <v>314.42798916172734</v>
      </c>
      <c r="O1012" s="76"/>
    </row>
    <row r="1013" spans="1:15" ht="18.75" customHeight="1" thickTop="1" thickBot="1">
      <c r="A1013" s="162"/>
      <c r="B1013" s="405"/>
      <c r="C1013" s="38" t="s">
        <v>511</v>
      </c>
      <c r="D1013" s="37">
        <v>7257301</v>
      </c>
      <c r="E1013" s="408" t="s">
        <v>1875</v>
      </c>
      <c r="F1013" s="408"/>
      <c r="G1013" s="408"/>
      <c r="H1013" s="408"/>
      <c r="I1013" s="65" t="s">
        <v>41</v>
      </c>
      <c r="J1013" s="60" t="s">
        <v>385</v>
      </c>
      <c r="K1013" s="101">
        <v>6.4354953429297206</v>
      </c>
      <c r="L1013" s="70">
        <f t="shared" si="60"/>
        <v>6.4354953429297206</v>
      </c>
      <c r="M1013" s="66">
        <f t="shared" si="61"/>
        <v>270.99870889077056</v>
      </c>
      <c r="N1013" s="43">
        <f t="shared" si="62"/>
        <v>270.99870889077056</v>
      </c>
      <c r="O1013" s="76"/>
    </row>
    <row r="1014" spans="1:15" ht="18.75" customHeight="1" thickTop="1" thickBot="1">
      <c r="A1014" s="162"/>
      <c r="B1014" s="405"/>
      <c r="C1014" s="38" t="s">
        <v>512</v>
      </c>
      <c r="D1014" s="37">
        <v>7257302</v>
      </c>
      <c r="E1014" s="408" t="s">
        <v>1875</v>
      </c>
      <c r="F1014" s="408"/>
      <c r="G1014" s="408"/>
      <c r="H1014" s="408"/>
      <c r="I1014" s="65" t="s">
        <v>41</v>
      </c>
      <c r="J1014" s="84" t="s">
        <v>11</v>
      </c>
      <c r="K1014" s="48">
        <v>15.016155800169347</v>
      </c>
      <c r="L1014" s="49">
        <f t="shared" si="60"/>
        <v>15.016155800169347</v>
      </c>
      <c r="M1014" s="50">
        <f t="shared" si="61"/>
        <v>632.33032074513119</v>
      </c>
      <c r="N1014" s="51">
        <f t="shared" si="62"/>
        <v>632.33032074513119</v>
      </c>
      <c r="O1014" s="76"/>
    </row>
    <row r="1015" spans="1:15" ht="18.75" customHeight="1" thickTop="1" thickBot="1">
      <c r="A1015" s="162"/>
      <c r="B1015" s="405"/>
      <c r="C1015" s="38" t="s">
        <v>513</v>
      </c>
      <c r="D1015" s="37">
        <v>7257304</v>
      </c>
      <c r="E1015" s="408" t="s">
        <v>1875</v>
      </c>
      <c r="F1015" s="408"/>
      <c r="G1015" s="408"/>
      <c r="H1015" s="408"/>
      <c r="I1015" s="65" t="s">
        <v>41</v>
      </c>
      <c r="J1015" s="85" t="s">
        <v>386</v>
      </c>
      <c r="K1015" s="101">
        <v>10.478306519898391</v>
      </c>
      <c r="L1015" s="70">
        <f t="shared" si="60"/>
        <v>10.478306519898391</v>
      </c>
      <c r="M1015" s="66">
        <f t="shared" si="61"/>
        <v>441.24148755292123</v>
      </c>
      <c r="N1015" s="43">
        <f t="shared" si="62"/>
        <v>441.24148755292123</v>
      </c>
      <c r="O1015" s="76"/>
    </row>
    <row r="1016" spans="1:15" ht="18.75" customHeight="1" thickTop="1" thickBot="1">
      <c r="A1016" s="422" t="s">
        <v>1</v>
      </c>
      <c r="B1016" s="406"/>
      <c r="C1016" s="110" t="s">
        <v>514</v>
      </c>
      <c r="D1016" s="106">
        <v>7257308</v>
      </c>
      <c r="E1016" s="409" t="s">
        <v>1875</v>
      </c>
      <c r="F1016" s="409"/>
      <c r="G1016" s="409"/>
      <c r="H1016" s="409"/>
      <c r="I1016" s="113" t="s">
        <v>41</v>
      </c>
      <c r="J1016" s="103" t="s">
        <v>388</v>
      </c>
      <c r="K1016" s="114">
        <v>8.6631668077900077</v>
      </c>
      <c r="L1016" s="109">
        <f t="shared" si="60"/>
        <v>8.6631668077900077</v>
      </c>
      <c r="M1016" s="108">
        <f t="shared" si="61"/>
        <v>364.8059542760372</v>
      </c>
      <c r="N1016" s="118">
        <f t="shared" si="62"/>
        <v>364.8059542760372</v>
      </c>
      <c r="O1016" s="76"/>
    </row>
    <row r="1017" spans="1:15" ht="18.75" hidden="1" customHeight="1" thickTop="1" thickBot="1">
      <c r="A1017" s="422"/>
      <c r="B1017" s="181"/>
      <c r="C1017" s="111"/>
      <c r="D1017" s="83"/>
      <c r="E1017" s="111"/>
      <c r="F1017" s="111"/>
      <c r="G1017" s="111"/>
      <c r="H1017" s="111"/>
      <c r="I1017" s="218"/>
      <c r="J1017" s="103"/>
      <c r="K1017" s="184">
        <v>0</v>
      </c>
      <c r="L1017" s="77"/>
      <c r="M1017" s="105"/>
      <c r="N1017" s="44"/>
      <c r="O1017" s="76"/>
    </row>
    <row r="1018" spans="1:15" ht="18.75" hidden="1" customHeight="1" thickTop="1" thickBot="1">
      <c r="A1018" s="422"/>
      <c r="B1018" s="181"/>
      <c r="C1018" s="111"/>
      <c r="D1018" s="83"/>
      <c r="E1018" s="111"/>
      <c r="F1018" s="111"/>
      <c r="G1018" s="111"/>
      <c r="H1018" s="111"/>
      <c r="I1018" s="218"/>
      <c r="J1018" s="103"/>
      <c r="K1018" s="184">
        <v>0</v>
      </c>
      <c r="L1018" s="77"/>
      <c r="M1018" s="105"/>
      <c r="N1018" s="44"/>
      <c r="O1018" s="76"/>
    </row>
    <row r="1019" spans="1:15" ht="18.75" hidden="1" customHeight="1" thickTop="1" thickBot="1">
      <c r="A1019" s="422"/>
      <c r="B1019" s="181"/>
      <c r="C1019" s="111"/>
      <c r="D1019" s="83"/>
      <c r="E1019" s="111"/>
      <c r="F1019" s="111"/>
      <c r="G1019" s="111"/>
      <c r="H1019" s="111"/>
      <c r="I1019" s="218"/>
      <c r="J1019" s="103"/>
      <c r="K1019" s="184">
        <v>0</v>
      </c>
      <c r="L1019" s="77"/>
      <c r="M1019" s="105"/>
      <c r="N1019" s="44"/>
      <c r="O1019" s="76"/>
    </row>
    <row r="1020" spans="1:15" ht="18.75" hidden="1" customHeight="1" thickTop="1" thickBot="1">
      <c r="A1020" s="422"/>
      <c r="B1020" s="181"/>
      <c r="C1020" s="111"/>
      <c r="D1020" s="83"/>
      <c r="E1020" s="111"/>
      <c r="F1020" s="111"/>
      <c r="G1020" s="111"/>
      <c r="H1020" s="111"/>
      <c r="I1020" s="218"/>
      <c r="J1020" s="103"/>
      <c r="K1020" s="184">
        <v>0</v>
      </c>
      <c r="L1020" s="77"/>
      <c r="M1020" s="105"/>
      <c r="N1020" s="44"/>
      <c r="O1020" s="76"/>
    </row>
    <row r="1021" spans="1:15" ht="18.75" hidden="1" customHeight="1" thickTop="1" thickBot="1">
      <c r="A1021" s="422"/>
      <c r="B1021" s="181"/>
      <c r="C1021" s="111"/>
      <c r="D1021" s="83"/>
      <c r="E1021" s="111"/>
      <c r="F1021" s="111"/>
      <c r="G1021" s="111"/>
      <c r="H1021" s="111"/>
      <c r="I1021" s="218"/>
      <c r="J1021" s="103"/>
      <c r="K1021" s="184">
        <v>0</v>
      </c>
      <c r="L1021" s="77"/>
      <c r="M1021" s="105"/>
      <c r="N1021" s="44"/>
      <c r="O1021" s="76"/>
    </row>
    <row r="1022" spans="1:15" ht="18.75" hidden="1" customHeight="1" thickTop="1" thickBot="1">
      <c r="A1022" s="422"/>
      <c r="B1022" s="181"/>
      <c r="C1022" s="111"/>
      <c r="D1022" s="83"/>
      <c r="E1022" s="111"/>
      <c r="F1022" s="111"/>
      <c r="G1022" s="111"/>
      <c r="H1022" s="111"/>
      <c r="I1022" s="218"/>
      <c r="J1022" s="103"/>
      <c r="K1022" s="184">
        <v>0</v>
      </c>
      <c r="L1022" s="77"/>
      <c r="M1022" s="105"/>
      <c r="N1022" s="44"/>
      <c r="O1022" s="76"/>
    </row>
    <row r="1023" spans="1:15" ht="18.75" hidden="1" customHeight="1" thickTop="1" thickBot="1">
      <c r="A1023" s="422"/>
      <c r="B1023" s="181"/>
      <c r="C1023" s="111"/>
      <c r="D1023" s="83"/>
      <c r="E1023" s="111"/>
      <c r="F1023" s="111"/>
      <c r="G1023" s="111"/>
      <c r="H1023" s="111"/>
      <c r="I1023" s="218"/>
      <c r="J1023" s="103"/>
      <c r="K1023" s="184">
        <v>0</v>
      </c>
      <c r="L1023" s="77"/>
      <c r="M1023" s="105"/>
      <c r="N1023" s="44"/>
      <c r="O1023" s="76"/>
    </row>
    <row r="1024" spans="1:15" ht="18.75" hidden="1" customHeight="1" thickTop="1" thickBot="1">
      <c r="A1024" s="422"/>
      <c r="B1024" s="181"/>
      <c r="C1024" s="111"/>
      <c r="D1024" s="83"/>
      <c r="E1024" s="111"/>
      <c r="F1024" s="111"/>
      <c r="G1024" s="111"/>
      <c r="H1024" s="111"/>
      <c r="I1024" s="218"/>
      <c r="J1024" s="103"/>
      <c r="K1024" s="184">
        <v>0</v>
      </c>
      <c r="L1024" s="77"/>
      <c r="M1024" s="105"/>
      <c r="N1024" s="44"/>
      <c r="O1024" s="76"/>
    </row>
    <row r="1025" spans="1:15" ht="18.75" hidden="1" customHeight="1" thickTop="1" thickBot="1">
      <c r="A1025" s="422"/>
      <c r="B1025" s="181"/>
      <c r="C1025" s="111"/>
      <c r="D1025" s="83"/>
      <c r="E1025" s="111"/>
      <c r="F1025" s="111"/>
      <c r="G1025" s="111"/>
      <c r="H1025" s="111"/>
      <c r="I1025" s="218"/>
      <c r="J1025" s="103"/>
      <c r="K1025" s="184">
        <v>0</v>
      </c>
      <c r="L1025" s="77"/>
      <c r="M1025" s="105"/>
      <c r="N1025" s="44"/>
      <c r="O1025" s="76"/>
    </row>
    <row r="1026" spans="1:15" ht="18.75" hidden="1" customHeight="1" thickTop="1" thickBot="1">
      <c r="A1026" s="422"/>
      <c r="B1026" s="181"/>
      <c r="C1026" s="111"/>
      <c r="D1026" s="83"/>
      <c r="E1026" s="111"/>
      <c r="F1026" s="111"/>
      <c r="G1026" s="111"/>
      <c r="H1026" s="111"/>
      <c r="I1026" s="218"/>
      <c r="J1026" s="103"/>
      <c r="K1026" s="184">
        <v>0</v>
      </c>
      <c r="L1026" s="77"/>
      <c r="M1026" s="105"/>
      <c r="N1026" s="44"/>
      <c r="O1026" s="76"/>
    </row>
    <row r="1027" spans="1:15" ht="18.75" customHeight="1" thickTop="1" thickBot="1">
      <c r="A1027" s="423"/>
      <c r="B1027" s="407"/>
      <c r="C1027" s="38" t="s">
        <v>515</v>
      </c>
      <c r="D1027" s="37">
        <v>7258101</v>
      </c>
      <c r="E1027" s="408" t="s">
        <v>1876</v>
      </c>
      <c r="F1027" s="408"/>
      <c r="G1027" s="408"/>
      <c r="H1027" s="408"/>
      <c r="I1027" s="65" t="s">
        <v>41</v>
      </c>
      <c r="J1027" s="60" t="s">
        <v>385</v>
      </c>
      <c r="K1027" s="101">
        <v>3.2177476714648603</v>
      </c>
      <c r="L1027" s="70">
        <f t="shared" ref="L1027:L1034" si="63">K1027*(1-$H$3/100)</f>
        <v>3.2177476714648603</v>
      </c>
      <c r="M1027" s="66">
        <f t="shared" ref="M1027:M1034" si="64">K1027*$H$2</f>
        <v>135.49935444538528</v>
      </c>
      <c r="N1027" s="43">
        <f t="shared" ref="N1027:N1034" si="65">M1027*(1-$H$3/100)</f>
        <v>135.49935444538528</v>
      </c>
      <c r="O1027" s="76"/>
    </row>
    <row r="1028" spans="1:15" ht="18.75" customHeight="1" thickTop="1" thickBot="1">
      <c r="A1028" s="423"/>
      <c r="B1028" s="405"/>
      <c r="C1028" s="38" t="s">
        <v>518</v>
      </c>
      <c r="D1028" s="37">
        <v>7258102</v>
      </c>
      <c r="E1028" s="408" t="s">
        <v>1876</v>
      </c>
      <c r="F1028" s="408"/>
      <c r="G1028" s="408"/>
      <c r="H1028" s="408"/>
      <c r="I1028" s="65" t="s">
        <v>41</v>
      </c>
      <c r="J1028" s="84" t="s">
        <v>11</v>
      </c>
      <c r="K1028" s="101">
        <v>12.252193056731583</v>
      </c>
      <c r="L1028" s="70">
        <f t="shared" si="63"/>
        <v>12.252193056731583</v>
      </c>
      <c r="M1028" s="66">
        <f t="shared" si="64"/>
        <v>515.93984961896695</v>
      </c>
      <c r="N1028" s="43">
        <f t="shared" si="65"/>
        <v>515.93984961896695</v>
      </c>
      <c r="O1028" s="76"/>
    </row>
    <row r="1029" spans="1:15" ht="18.75" customHeight="1" thickTop="1" thickBot="1">
      <c r="A1029" s="423"/>
      <c r="B1029" s="405"/>
      <c r="C1029" s="38" t="s">
        <v>519</v>
      </c>
      <c r="D1029" s="37">
        <v>7258104</v>
      </c>
      <c r="E1029" s="408" t="s">
        <v>1876</v>
      </c>
      <c r="F1029" s="408"/>
      <c r="G1029" s="408"/>
      <c r="H1029" s="408"/>
      <c r="I1029" s="65" t="s">
        <v>41</v>
      </c>
      <c r="J1029" s="85" t="s">
        <v>386</v>
      </c>
      <c r="K1029" s="101">
        <v>8.7456731583403897</v>
      </c>
      <c r="L1029" s="70">
        <f t="shared" si="63"/>
        <v>8.7456731583403897</v>
      </c>
      <c r="M1029" s="66">
        <f t="shared" si="64"/>
        <v>368.28029669771382</v>
      </c>
      <c r="N1029" s="43">
        <f t="shared" si="65"/>
        <v>368.28029669771382</v>
      </c>
      <c r="O1029" s="76"/>
    </row>
    <row r="1030" spans="1:15" ht="18.75" customHeight="1" thickTop="1" thickBot="1">
      <c r="A1030" s="423"/>
      <c r="B1030" s="405"/>
      <c r="C1030" s="112" t="s">
        <v>520</v>
      </c>
      <c r="D1030" s="95">
        <v>7258108</v>
      </c>
      <c r="E1030" s="414" t="s">
        <v>1876</v>
      </c>
      <c r="F1030" s="414"/>
      <c r="G1030" s="414"/>
      <c r="H1030" s="414"/>
      <c r="I1030" s="96" t="s">
        <v>41</v>
      </c>
      <c r="J1030" s="103" t="s">
        <v>388</v>
      </c>
      <c r="K1030" s="98">
        <v>7.3843183742591014</v>
      </c>
      <c r="L1030" s="99">
        <f t="shared" si="63"/>
        <v>7.3843183742591014</v>
      </c>
      <c r="M1030" s="100">
        <f t="shared" si="64"/>
        <v>310.95364674005077</v>
      </c>
      <c r="N1030" s="69">
        <f t="shared" si="65"/>
        <v>310.95364674005077</v>
      </c>
      <c r="O1030" s="76"/>
    </row>
    <row r="1031" spans="1:15" ht="18.75" customHeight="1" thickTop="1" thickBot="1">
      <c r="A1031" s="423"/>
      <c r="B1031" s="405"/>
      <c r="C1031" s="38" t="s">
        <v>516</v>
      </c>
      <c r="D1031" s="37">
        <v>7258201</v>
      </c>
      <c r="E1031" s="408" t="s">
        <v>1877</v>
      </c>
      <c r="F1031" s="408"/>
      <c r="G1031" s="408"/>
      <c r="H1031" s="408"/>
      <c r="I1031" s="65" t="s">
        <v>41</v>
      </c>
      <c r="J1031" s="60" t="s">
        <v>385</v>
      </c>
      <c r="K1031" s="101">
        <v>3.3415071972904316</v>
      </c>
      <c r="L1031" s="70">
        <f t="shared" si="63"/>
        <v>3.3415071972904316</v>
      </c>
      <c r="M1031" s="66">
        <f t="shared" si="64"/>
        <v>140.71086807790007</v>
      </c>
      <c r="N1031" s="43">
        <f t="shared" si="65"/>
        <v>140.71086807790007</v>
      </c>
      <c r="O1031" s="76"/>
    </row>
    <row r="1032" spans="1:15" ht="18.75" customHeight="1" thickTop="1" thickBot="1">
      <c r="A1032" s="423"/>
      <c r="B1032" s="405"/>
      <c r="C1032" s="38" t="s">
        <v>517</v>
      </c>
      <c r="D1032" s="37">
        <v>7258202</v>
      </c>
      <c r="E1032" s="408" t="s">
        <v>1877</v>
      </c>
      <c r="F1032" s="408"/>
      <c r="G1032" s="408"/>
      <c r="H1032" s="408"/>
      <c r="I1032" s="65" t="s">
        <v>41</v>
      </c>
      <c r="J1032" s="84" t="s">
        <v>11</v>
      </c>
      <c r="K1032" s="101">
        <v>12.582218458933109</v>
      </c>
      <c r="L1032" s="70">
        <f t="shared" si="63"/>
        <v>12.582218458933109</v>
      </c>
      <c r="M1032" s="66">
        <f t="shared" si="64"/>
        <v>529.83721930567322</v>
      </c>
      <c r="N1032" s="43">
        <f t="shared" si="65"/>
        <v>529.83721930567322</v>
      </c>
      <c r="O1032" s="76"/>
    </row>
    <row r="1033" spans="1:15" ht="18.75" customHeight="1" thickTop="1" thickBot="1">
      <c r="A1033" s="423"/>
      <c r="B1033" s="405"/>
      <c r="C1033" s="97" t="s">
        <v>521</v>
      </c>
      <c r="D1033" s="46">
        <v>7258204</v>
      </c>
      <c r="E1033" s="417" t="s">
        <v>1877</v>
      </c>
      <c r="F1033" s="417"/>
      <c r="G1033" s="417"/>
      <c r="H1033" s="417"/>
      <c r="I1033" s="68" t="s">
        <v>41</v>
      </c>
      <c r="J1033" s="85" t="s">
        <v>386</v>
      </c>
      <c r="K1033" s="101">
        <v>8.9519390347163412</v>
      </c>
      <c r="L1033" s="70">
        <f t="shared" si="63"/>
        <v>8.9519390347163412</v>
      </c>
      <c r="M1033" s="66">
        <f t="shared" si="64"/>
        <v>376.9661527519051</v>
      </c>
      <c r="N1033" s="43">
        <f t="shared" si="65"/>
        <v>376.9661527519051</v>
      </c>
      <c r="O1033" s="76"/>
    </row>
    <row r="1034" spans="1:15" ht="18.75" customHeight="1" thickTop="1" thickBot="1">
      <c r="A1034" s="423"/>
      <c r="B1034" s="406"/>
      <c r="C1034" s="110" t="s">
        <v>522</v>
      </c>
      <c r="D1034" s="106">
        <v>7258208</v>
      </c>
      <c r="E1034" s="409" t="s">
        <v>1877</v>
      </c>
      <c r="F1034" s="409"/>
      <c r="G1034" s="409"/>
      <c r="H1034" s="409"/>
      <c r="I1034" s="113" t="s">
        <v>41</v>
      </c>
      <c r="J1034" s="103" t="s">
        <v>388</v>
      </c>
      <c r="K1034" s="114">
        <v>7.4668247248094834</v>
      </c>
      <c r="L1034" s="109">
        <f t="shared" si="63"/>
        <v>7.4668247248094834</v>
      </c>
      <c r="M1034" s="108">
        <f t="shared" si="64"/>
        <v>314.42798916172734</v>
      </c>
      <c r="N1034" s="118">
        <f t="shared" si="65"/>
        <v>314.42798916172734</v>
      </c>
      <c r="O1034" s="76"/>
    </row>
    <row r="1035" spans="1:15" ht="18.75" hidden="1" customHeight="1" thickTop="1" thickBot="1">
      <c r="A1035" s="423"/>
      <c r="B1035" s="181"/>
      <c r="C1035" s="111"/>
      <c r="D1035" s="83"/>
      <c r="E1035" s="111"/>
      <c r="F1035" s="111"/>
      <c r="G1035" s="111"/>
      <c r="H1035" s="111"/>
      <c r="I1035" s="218"/>
      <c r="J1035" s="103"/>
      <c r="K1035" s="184">
        <v>0</v>
      </c>
      <c r="L1035" s="77"/>
      <c r="M1035" s="105"/>
      <c r="N1035" s="44"/>
      <c r="O1035" s="76"/>
    </row>
    <row r="1036" spans="1:15" ht="18.75" hidden="1" customHeight="1" thickTop="1" thickBot="1">
      <c r="A1036" s="423"/>
      <c r="B1036" s="181"/>
      <c r="C1036" s="111"/>
      <c r="D1036" s="83"/>
      <c r="E1036" s="111"/>
      <c r="F1036" s="111"/>
      <c r="G1036" s="111"/>
      <c r="H1036" s="111"/>
      <c r="I1036" s="218"/>
      <c r="J1036" s="103"/>
      <c r="K1036" s="184">
        <v>0</v>
      </c>
      <c r="L1036" s="77"/>
      <c r="M1036" s="105"/>
      <c r="N1036" s="44"/>
      <c r="O1036" s="76"/>
    </row>
    <row r="1037" spans="1:15" ht="18.75" hidden="1" customHeight="1" thickTop="1" thickBot="1">
      <c r="A1037" s="423"/>
      <c r="B1037" s="181"/>
      <c r="C1037" s="111"/>
      <c r="D1037" s="83"/>
      <c r="E1037" s="111"/>
      <c r="F1037" s="111"/>
      <c r="G1037" s="111"/>
      <c r="H1037" s="111"/>
      <c r="I1037" s="218"/>
      <c r="J1037" s="103"/>
      <c r="K1037" s="184">
        <v>0</v>
      </c>
      <c r="L1037" s="77"/>
      <c r="M1037" s="105"/>
      <c r="N1037" s="44"/>
      <c r="O1037" s="76"/>
    </row>
    <row r="1038" spans="1:15" ht="18.75" hidden="1" customHeight="1" thickTop="1" thickBot="1">
      <c r="A1038" s="423"/>
      <c r="B1038" s="181"/>
      <c r="C1038" s="111"/>
      <c r="D1038" s="83"/>
      <c r="E1038" s="111"/>
      <c r="F1038" s="111"/>
      <c r="G1038" s="111"/>
      <c r="H1038" s="111"/>
      <c r="I1038" s="218"/>
      <c r="J1038" s="103"/>
      <c r="K1038" s="184">
        <v>0</v>
      </c>
      <c r="L1038" s="77"/>
      <c r="M1038" s="105"/>
      <c r="N1038" s="44"/>
      <c r="O1038" s="76"/>
    </row>
    <row r="1039" spans="1:15" ht="18.75" hidden="1" customHeight="1" thickTop="1" thickBot="1">
      <c r="A1039" s="423"/>
      <c r="B1039" s="181"/>
      <c r="C1039" s="111"/>
      <c r="D1039" s="83"/>
      <c r="E1039" s="111"/>
      <c r="F1039" s="111"/>
      <c r="G1039" s="111"/>
      <c r="H1039" s="111"/>
      <c r="I1039" s="218"/>
      <c r="J1039" s="103"/>
      <c r="K1039" s="184">
        <v>0</v>
      </c>
      <c r="L1039" s="77"/>
      <c r="M1039" s="105"/>
      <c r="N1039" s="44"/>
      <c r="O1039" s="76"/>
    </row>
    <row r="1040" spans="1:15" ht="18.75" hidden="1" customHeight="1" thickTop="1" thickBot="1">
      <c r="A1040" s="423"/>
      <c r="B1040" s="181"/>
      <c r="C1040" s="111"/>
      <c r="D1040" s="83"/>
      <c r="E1040" s="111"/>
      <c r="F1040" s="111"/>
      <c r="G1040" s="111"/>
      <c r="H1040" s="111"/>
      <c r="I1040" s="218"/>
      <c r="J1040" s="103"/>
      <c r="K1040" s="184">
        <v>0</v>
      </c>
      <c r="L1040" s="77"/>
      <c r="M1040" s="105"/>
      <c r="N1040" s="44"/>
      <c r="O1040" s="76"/>
    </row>
    <row r="1041" spans="1:15" ht="18.75" hidden="1" customHeight="1" thickTop="1" thickBot="1">
      <c r="A1041" s="423"/>
      <c r="B1041" s="181"/>
      <c r="C1041" s="111"/>
      <c r="D1041" s="83"/>
      <c r="E1041" s="111"/>
      <c r="F1041" s="111"/>
      <c r="G1041" s="111"/>
      <c r="H1041" s="111"/>
      <c r="I1041" s="218"/>
      <c r="J1041" s="103"/>
      <c r="K1041" s="184">
        <v>0</v>
      </c>
      <c r="L1041" s="77"/>
      <c r="M1041" s="105"/>
      <c r="N1041" s="44"/>
      <c r="O1041" s="76"/>
    </row>
    <row r="1042" spans="1:15" ht="18.75" hidden="1" customHeight="1" thickTop="1" thickBot="1">
      <c r="A1042" s="423"/>
      <c r="B1042" s="181"/>
      <c r="C1042" s="111"/>
      <c r="D1042" s="83"/>
      <c r="E1042" s="111"/>
      <c r="F1042" s="111"/>
      <c r="G1042" s="111"/>
      <c r="H1042" s="111"/>
      <c r="I1042" s="218"/>
      <c r="J1042" s="103"/>
      <c r="K1042" s="184">
        <v>0</v>
      </c>
      <c r="L1042" s="77"/>
      <c r="M1042" s="105"/>
      <c r="N1042" s="44"/>
      <c r="O1042" s="76"/>
    </row>
    <row r="1043" spans="1:15" ht="18.75" hidden="1" customHeight="1" thickTop="1" thickBot="1">
      <c r="A1043" s="423"/>
      <c r="B1043" s="181"/>
      <c r="C1043" s="111"/>
      <c r="D1043" s="83"/>
      <c r="E1043" s="111"/>
      <c r="F1043" s="111"/>
      <c r="G1043" s="111"/>
      <c r="H1043" s="111"/>
      <c r="I1043" s="218"/>
      <c r="J1043" s="103"/>
      <c r="K1043" s="184">
        <v>0</v>
      </c>
      <c r="L1043" s="77"/>
      <c r="M1043" s="105"/>
      <c r="N1043" s="44"/>
      <c r="O1043" s="76"/>
    </row>
    <row r="1044" spans="1:15" ht="18.75" hidden="1" customHeight="1" thickTop="1" thickBot="1">
      <c r="A1044" s="423"/>
      <c r="B1044" s="181"/>
      <c r="C1044" s="111"/>
      <c r="D1044" s="83"/>
      <c r="E1044" s="111"/>
      <c r="F1044" s="111"/>
      <c r="G1044" s="111"/>
      <c r="H1044" s="111"/>
      <c r="I1044" s="218"/>
      <c r="J1044" s="103"/>
      <c r="K1044" s="184">
        <v>0</v>
      </c>
      <c r="L1044" s="77"/>
      <c r="M1044" s="105"/>
      <c r="N1044" s="44"/>
      <c r="O1044" s="76"/>
    </row>
    <row r="1045" spans="1:15" ht="18.75" customHeight="1" thickTop="1" thickBot="1">
      <c r="A1045" s="423"/>
      <c r="B1045" s="407"/>
      <c r="C1045" s="38" t="s">
        <v>523</v>
      </c>
      <c r="D1045" s="37">
        <v>7260101</v>
      </c>
      <c r="E1045" s="408" t="s">
        <v>1878</v>
      </c>
      <c r="F1045" s="408"/>
      <c r="G1045" s="408"/>
      <c r="H1045" s="408"/>
      <c r="I1045" s="65" t="s">
        <v>41</v>
      </c>
      <c r="J1045" s="60" t="s">
        <v>385</v>
      </c>
      <c r="K1045" s="101">
        <v>2.4846787468247244</v>
      </c>
      <c r="L1045" s="70">
        <f t="shared" ref="L1045:L1052" si="66">K1045*(1-$H$3/100)</f>
        <v>2.4846787468247244</v>
      </c>
      <c r="M1045" s="66">
        <f t="shared" ref="M1045:M1052" si="67">K1045*$H$2</f>
        <v>104.62982202878915</v>
      </c>
      <c r="N1045" s="43">
        <f t="shared" ref="N1045:N1052" si="68">M1045*(1-$H$3/100)</f>
        <v>104.62982202878915</v>
      </c>
      <c r="O1045" s="76"/>
    </row>
    <row r="1046" spans="1:15" ht="18.75" customHeight="1" thickTop="1" thickBot="1">
      <c r="A1046" s="162"/>
      <c r="B1046" s="405"/>
      <c r="C1046" s="38" t="s">
        <v>524</v>
      </c>
      <c r="D1046" s="37">
        <v>7260102</v>
      </c>
      <c r="E1046" s="408" t="s">
        <v>1878</v>
      </c>
      <c r="F1046" s="408"/>
      <c r="G1046" s="408"/>
      <c r="H1046" s="408"/>
      <c r="I1046" s="65" t="s">
        <v>41</v>
      </c>
      <c r="J1046" s="84" t="s">
        <v>11</v>
      </c>
      <c r="K1046" s="101">
        <v>6.105469940728196</v>
      </c>
      <c r="L1046" s="70">
        <f t="shared" si="66"/>
        <v>6.105469940728196</v>
      </c>
      <c r="M1046" s="66">
        <f t="shared" si="67"/>
        <v>257.10133920406435</v>
      </c>
      <c r="N1046" s="43">
        <f t="shared" si="68"/>
        <v>257.10133920406435</v>
      </c>
      <c r="O1046" s="76"/>
    </row>
    <row r="1047" spans="1:15" ht="18.75" customHeight="1" thickTop="1" thickBot="1">
      <c r="A1047" s="162"/>
      <c r="B1047" s="405"/>
      <c r="C1047" s="38" t="s">
        <v>525</v>
      </c>
      <c r="D1047" s="37">
        <v>7260104</v>
      </c>
      <c r="E1047" s="408" t="s">
        <v>1878</v>
      </c>
      <c r="F1047" s="408"/>
      <c r="G1047" s="408"/>
      <c r="H1047" s="408"/>
      <c r="I1047" s="65" t="s">
        <v>41</v>
      </c>
      <c r="J1047" s="85" t="s">
        <v>386</v>
      </c>
      <c r="K1047" s="101">
        <v>4.6203556308213383</v>
      </c>
      <c r="L1047" s="70">
        <f t="shared" si="66"/>
        <v>4.6203556308213383</v>
      </c>
      <c r="M1047" s="66">
        <f t="shared" si="67"/>
        <v>194.56317561388656</v>
      </c>
      <c r="N1047" s="43">
        <f t="shared" si="68"/>
        <v>194.56317561388656</v>
      </c>
      <c r="O1047" s="76"/>
    </row>
    <row r="1048" spans="1:15" ht="18.75" customHeight="1" thickTop="1" thickBot="1">
      <c r="A1048" s="162"/>
      <c r="B1048" s="405"/>
      <c r="C1048" s="112" t="s">
        <v>526</v>
      </c>
      <c r="D1048" s="95">
        <v>7260108</v>
      </c>
      <c r="E1048" s="414" t="s">
        <v>1878</v>
      </c>
      <c r="F1048" s="414"/>
      <c r="G1048" s="414"/>
      <c r="H1048" s="414"/>
      <c r="I1048" s="96" t="s">
        <v>41</v>
      </c>
      <c r="J1048" s="103" t="s">
        <v>388</v>
      </c>
      <c r="K1048" s="98">
        <v>4.2903302286198128</v>
      </c>
      <c r="L1048" s="99">
        <f t="shared" si="66"/>
        <v>4.2903302286198128</v>
      </c>
      <c r="M1048" s="100">
        <f t="shared" si="67"/>
        <v>180.66580592718032</v>
      </c>
      <c r="N1048" s="69">
        <f t="shared" si="68"/>
        <v>180.66580592718032</v>
      </c>
      <c r="O1048" s="76"/>
    </row>
    <row r="1049" spans="1:15" ht="18.75" customHeight="1" thickTop="1" thickBot="1">
      <c r="A1049" s="162"/>
      <c r="B1049" s="405"/>
      <c r="C1049" s="38" t="s">
        <v>527</v>
      </c>
      <c r="D1049" s="37">
        <v>7260201</v>
      </c>
      <c r="E1049" s="408" t="s">
        <v>1879</v>
      </c>
      <c r="F1049" s="408"/>
      <c r="G1049" s="408"/>
      <c r="H1049" s="408"/>
      <c r="I1049" s="65" t="s">
        <v>41</v>
      </c>
      <c r="J1049" s="60" t="s">
        <v>385</v>
      </c>
      <c r="K1049" s="101">
        <v>2.704145639288738</v>
      </c>
      <c r="L1049" s="70">
        <f t="shared" si="66"/>
        <v>2.704145639288738</v>
      </c>
      <c r="M1049" s="66">
        <f t="shared" si="67"/>
        <v>113.87157287044876</v>
      </c>
      <c r="N1049" s="43">
        <f t="shared" si="68"/>
        <v>113.87157287044876</v>
      </c>
      <c r="O1049" s="76"/>
    </row>
    <row r="1050" spans="1:15" ht="18.75" customHeight="1" thickTop="1" thickBot="1">
      <c r="A1050" s="162"/>
      <c r="B1050" s="405"/>
      <c r="C1050" s="38" t="s">
        <v>528</v>
      </c>
      <c r="D1050" s="37">
        <v>7260202</v>
      </c>
      <c r="E1050" s="408" t="s">
        <v>1879</v>
      </c>
      <c r="F1050" s="408"/>
      <c r="G1050" s="408"/>
      <c r="H1050" s="408"/>
      <c r="I1050" s="65" t="s">
        <v>41</v>
      </c>
      <c r="J1050" s="84" t="s">
        <v>11</v>
      </c>
      <c r="K1050" s="101">
        <v>6.5180016934801017</v>
      </c>
      <c r="L1050" s="70">
        <f t="shared" si="66"/>
        <v>6.5180016934801017</v>
      </c>
      <c r="M1050" s="66">
        <f t="shared" si="67"/>
        <v>274.47305131244707</v>
      </c>
      <c r="N1050" s="43">
        <f t="shared" si="68"/>
        <v>274.47305131244707</v>
      </c>
      <c r="O1050" s="76"/>
    </row>
    <row r="1051" spans="1:15" ht="18.75" customHeight="1" thickTop="1" thickBot="1">
      <c r="A1051" s="162"/>
      <c r="B1051" s="405"/>
      <c r="C1051" s="38" t="s">
        <v>529</v>
      </c>
      <c r="D1051" s="37">
        <v>7260204</v>
      </c>
      <c r="E1051" s="408" t="s">
        <v>1879</v>
      </c>
      <c r="F1051" s="408"/>
      <c r="G1051" s="408"/>
      <c r="H1051" s="408"/>
      <c r="I1051" s="65" t="s">
        <v>41</v>
      </c>
      <c r="J1051" s="85" t="s">
        <v>386</v>
      </c>
      <c r="K1051" s="101">
        <v>4.9091278577476709</v>
      </c>
      <c r="L1051" s="70">
        <f t="shared" si="66"/>
        <v>4.9091278577476709</v>
      </c>
      <c r="M1051" s="66">
        <f t="shared" si="67"/>
        <v>206.72337408975443</v>
      </c>
      <c r="N1051" s="43">
        <f t="shared" si="68"/>
        <v>206.72337408975443</v>
      </c>
      <c r="O1051" s="76"/>
    </row>
    <row r="1052" spans="1:15" ht="18.75" customHeight="1" thickTop="1" thickBot="1">
      <c r="A1052" s="162"/>
      <c r="B1052" s="406"/>
      <c r="C1052" s="110" t="s">
        <v>530</v>
      </c>
      <c r="D1052" s="106">
        <v>7260208</v>
      </c>
      <c r="E1052" s="409" t="s">
        <v>1879</v>
      </c>
      <c r="F1052" s="409"/>
      <c r="G1052" s="409"/>
      <c r="H1052" s="409"/>
      <c r="I1052" s="113" t="s">
        <v>41</v>
      </c>
      <c r="J1052" s="103" t="s">
        <v>388</v>
      </c>
      <c r="K1052" s="114">
        <v>4.4965961049957661</v>
      </c>
      <c r="L1052" s="109">
        <f t="shared" si="66"/>
        <v>4.4965961049957661</v>
      </c>
      <c r="M1052" s="108">
        <f t="shared" si="67"/>
        <v>189.35166198137171</v>
      </c>
      <c r="N1052" s="118">
        <f t="shared" si="68"/>
        <v>189.35166198137171</v>
      </c>
      <c r="O1052" s="76"/>
    </row>
    <row r="1053" spans="1:15" ht="18.75" hidden="1" customHeight="1" thickTop="1" thickBot="1">
      <c r="A1053" s="162"/>
      <c r="B1053" s="181"/>
      <c r="C1053" s="111"/>
      <c r="D1053" s="83"/>
      <c r="E1053" s="111"/>
      <c r="F1053" s="111"/>
      <c r="G1053" s="111"/>
      <c r="H1053" s="111"/>
      <c r="I1053" s="218"/>
      <c r="J1053" s="103"/>
      <c r="K1053" s="184">
        <v>0</v>
      </c>
      <c r="L1053" s="77"/>
      <c r="M1053" s="105"/>
      <c r="N1053" s="44"/>
      <c r="O1053" s="76"/>
    </row>
    <row r="1054" spans="1:15" ht="18.75" hidden="1" customHeight="1" thickTop="1" thickBot="1">
      <c r="A1054" s="162"/>
      <c r="B1054" s="181"/>
      <c r="C1054" s="111"/>
      <c r="D1054" s="83"/>
      <c r="E1054" s="111"/>
      <c r="F1054" s="111"/>
      <c r="G1054" s="111"/>
      <c r="H1054" s="111"/>
      <c r="I1054" s="218"/>
      <c r="J1054" s="103"/>
      <c r="K1054" s="184">
        <v>0</v>
      </c>
      <c r="L1054" s="77"/>
      <c r="M1054" s="105"/>
      <c r="N1054" s="44"/>
      <c r="O1054" s="76"/>
    </row>
    <row r="1055" spans="1:15" ht="18.75" hidden="1" customHeight="1" thickTop="1" thickBot="1">
      <c r="A1055" s="162"/>
      <c r="B1055" s="181"/>
      <c r="C1055" s="111"/>
      <c r="D1055" s="83"/>
      <c r="E1055" s="111"/>
      <c r="F1055" s="111"/>
      <c r="G1055" s="111"/>
      <c r="H1055" s="111"/>
      <c r="I1055" s="218"/>
      <c r="J1055" s="103"/>
      <c r="K1055" s="184">
        <v>0</v>
      </c>
      <c r="L1055" s="77"/>
      <c r="M1055" s="105"/>
      <c r="N1055" s="44"/>
      <c r="O1055" s="76"/>
    </row>
    <row r="1056" spans="1:15" ht="18.75" hidden="1" customHeight="1" thickTop="1" thickBot="1">
      <c r="A1056" s="162"/>
      <c r="B1056" s="181"/>
      <c r="C1056" s="111"/>
      <c r="D1056" s="83"/>
      <c r="E1056" s="111"/>
      <c r="F1056" s="111"/>
      <c r="G1056" s="111"/>
      <c r="H1056" s="111"/>
      <c r="I1056" s="218"/>
      <c r="J1056" s="103"/>
      <c r="K1056" s="184">
        <v>0</v>
      </c>
      <c r="L1056" s="77"/>
      <c r="M1056" s="105"/>
      <c r="N1056" s="44"/>
      <c r="O1056" s="76"/>
    </row>
    <row r="1057" spans="1:15" ht="18.75" hidden="1" customHeight="1" thickTop="1" thickBot="1">
      <c r="A1057" s="162"/>
      <c r="B1057" s="181"/>
      <c r="C1057" s="111"/>
      <c r="D1057" s="83"/>
      <c r="E1057" s="111"/>
      <c r="F1057" s="111"/>
      <c r="G1057" s="111"/>
      <c r="H1057" s="111"/>
      <c r="I1057" s="218"/>
      <c r="J1057" s="103"/>
      <c r="K1057" s="184">
        <v>0</v>
      </c>
      <c r="L1057" s="77"/>
      <c r="M1057" s="105"/>
      <c r="N1057" s="44"/>
      <c r="O1057" s="76"/>
    </row>
    <row r="1058" spans="1:15" ht="18.75" hidden="1" customHeight="1" thickTop="1" thickBot="1">
      <c r="A1058" s="162"/>
      <c r="B1058" s="181"/>
      <c r="C1058" s="111"/>
      <c r="D1058" s="83"/>
      <c r="E1058" s="111"/>
      <c r="F1058" s="111"/>
      <c r="G1058" s="111"/>
      <c r="H1058" s="111"/>
      <c r="I1058" s="218"/>
      <c r="J1058" s="103"/>
      <c r="K1058" s="184">
        <v>0</v>
      </c>
      <c r="L1058" s="77"/>
      <c r="M1058" s="105"/>
      <c r="N1058" s="44"/>
      <c r="O1058" s="76"/>
    </row>
    <row r="1059" spans="1:15" ht="18.75" hidden="1" customHeight="1" thickTop="1" thickBot="1">
      <c r="A1059" s="162"/>
      <c r="B1059" s="181"/>
      <c r="C1059" s="111"/>
      <c r="D1059" s="83"/>
      <c r="E1059" s="111"/>
      <c r="F1059" s="111"/>
      <c r="G1059" s="111"/>
      <c r="H1059" s="111"/>
      <c r="I1059" s="218"/>
      <c r="J1059" s="103"/>
      <c r="K1059" s="184">
        <v>0</v>
      </c>
      <c r="L1059" s="77"/>
      <c r="M1059" s="105"/>
      <c r="N1059" s="44"/>
      <c r="O1059" s="76"/>
    </row>
    <row r="1060" spans="1:15" ht="18.75" hidden="1" customHeight="1" thickTop="1" thickBot="1">
      <c r="A1060" s="162"/>
      <c r="B1060" s="181"/>
      <c r="C1060" s="111"/>
      <c r="D1060" s="83"/>
      <c r="E1060" s="111"/>
      <c r="F1060" s="111"/>
      <c r="G1060" s="111"/>
      <c r="H1060" s="111"/>
      <c r="I1060" s="218"/>
      <c r="J1060" s="103"/>
      <c r="K1060" s="184">
        <v>0</v>
      </c>
      <c r="L1060" s="77"/>
      <c r="M1060" s="105"/>
      <c r="N1060" s="44"/>
      <c r="O1060" s="76"/>
    </row>
    <row r="1061" spans="1:15" ht="18.75" hidden="1" customHeight="1" thickTop="1" thickBot="1">
      <c r="A1061" s="162"/>
      <c r="B1061" s="181"/>
      <c r="C1061" s="111"/>
      <c r="D1061" s="83"/>
      <c r="E1061" s="111"/>
      <c r="F1061" s="111"/>
      <c r="G1061" s="111"/>
      <c r="H1061" s="111"/>
      <c r="I1061" s="218"/>
      <c r="J1061" s="103"/>
      <c r="K1061" s="184">
        <v>0</v>
      </c>
      <c r="L1061" s="77"/>
      <c r="M1061" s="105"/>
      <c r="N1061" s="44"/>
      <c r="O1061" s="76"/>
    </row>
    <row r="1062" spans="1:15" ht="18.75" hidden="1" customHeight="1" thickTop="1" thickBot="1">
      <c r="A1062" s="162"/>
      <c r="B1062" s="181"/>
      <c r="C1062" s="111"/>
      <c r="D1062" s="83"/>
      <c r="E1062" s="111"/>
      <c r="F1062" s="111"/>
      <c r="G1062" s="111"/>
      <c r="H1062" s="111"/>
      <c r="I1062" s="218"/>
      <c r="J1062" s="103"/>
      <c r="K1062" s="184">
        <v>0</v>
      </c>
      <c r="L1062" s="77"/>
      <c r="M1062" s="105"/>
      <c r="N1062" s="44"/>
      <c r="O1062" s="76"/>
    </row>
    <row r="1063" spans="1:15" ht="18.75" customHeight="1" thickTop="1" thickBot="1">
      <c r="A1063" s="162"/>
      <c r="B1063" s="407"/>
      <c r="C1063" s="38" t="s">
        <v>531</v>
      </c>
      <c r="D1063" s="37">
        <v>7260502</v>
      </c>
      <c r="E1063" s="408" t="s">
        <v>1880</v>
      </c>
      <c r="F1063" s="408"/>
      <c r="G1063" s="408"/>
      <c r="H1063" s="408"/>
      <c r="I1063" s="65" t="s">
        <v>41</v>
      </c>
      <c r="J1063" s="84" t="s">
        <v>11</v>
      </c>
      <c r="K1063" s="101">
        <v>0</v>
      </c>
      <c r="L1063" s="70">
        <f>K1063*(1-$H$3/100)</f>
        <v>0</v>
      </c>
      <c r="M1063" s="285">
        <f>K1063*$H$2</f>
        <v>0</v>
      </c>
      <c r="N1063" s="289">
        <f>M1063*(1-$H$3/100)</f>
        <v>0</v>
      </c>
      <c r="O1063" s="76"/>
    </row>
    <row r="1064" spans="1:15" ht="18.75" customHeight="1" thickTop="1" thickBot="1">
      <c r="A1064" s="162"/>
      <c r="B1064" s="406"/>
      <c r="C1064" s="110" t="s">
        <v>532</v>
      </c>
      <c r="D1064" s="106">
        <v>7260515</v>
      </c>
      <c r="E1064" s="409" t="s">
        <v>1880</v>
      </c>
      <c r="F1064" s="409"/>
      <c r="G1064" s="409"/>
      <c r="H1064" s="409"/>
      <c r="I1064" s="113" t="s">
        <v>41</v>
      </c>
      <c r="J1064" s="119" t="s">
        <v>207</v>
      </c>
      <c r="K1064" s="114">
        <v>1.7326333615580016</v>
      </c>
      <c r="L1064" s="109">
        <f>K1064*(1-$H$3/100)</f>
        <v>1.7326333615580016</v>
      </c>
      <c r="M1064" s="108">
        <f>K1064*$H$2</f>
        <v>72.961190855207448</v>
      </c>
      <c r="N1064" s="118">
        <f>M1064*(1-$H$3/100)</f>
        <v>72.961190855207448</v>
      </c>
      <c r="O1064" s="76"/>
    </row>
    <row r="1065" spans="1:15" ht="18.75" hidden="1" customHeight="1" thickTop="1" thickBot="1">
      <c r="A1065" s="162"/>
      <c r="B1065" s="181"/>
      <c r="C1065" s="111"/>
      <c r="D1065" s="83"/>
      <c r="E1065" s="111"/>
      <c r="F1065" s="111"/>
      <c r="G1065" s="111"/>
      <c r="H1065" s="111"/>
      <c r="I1065" s="218"/>
      <c r="J1065" s="119"/>
      <c r="K1065" s="184">
        <v>0</v>
      </c>
      <c r="L1065" s="77"/>
      <c r="M1065" s="105"/>
      <c r="N1065" s="44"/>
      <c r="O1065" s="76"/>
    </row>
    <row r="1066" spans="1:15" ht="18.75" hidden="1" customHeight="1" thickTop="1" thickBot="1">
      <c r="A1066" s="162"/>
      <c r="B1066" s="181"/>
      <c r="C1066" s="111"/>
      <c r="D1066" s="83"/>
      <c r="E1066" s="111"/>
      <c r="F1066" s="111"/>
      <c r="G1066" s="111"/>
      <c r="H1066" s="111"/>
      <c r="I1066" s="218"/>
      <c r="J1066" s="119"/>
      <c r="K1066" s="184">
        <v>0</v>
      </c>
      <c r="L1066" s="77"/>
      <c r="M1066" s="105"/>
      <c r="N1066" s="44"/>
      <c r="O1066" s="76"/>
    </row>
    <row r="1067" spans="1:15" ht="18.75" hidden="1" customHeight="1" thickTop="1" thickBot="1">
      <c r="A1067" s="162"/>
      <c r="B1067" s="181"/>
      <c r="C1067" s="111"/>
      <c r="D1067" s="83"/>
      <c r="E1067" s="111"/>
      <c r="F1067" s="111"/>
      <c r="G1067" s="111"/>
      <c r="H1067" s="111"/>
      <c r="I1067" s="218"/>
      <c r="J1067" s="119"/>
      <c r="K1067" s="184">
        <v>0</v>
      </c>
      <c r="L1067" s="77"/>
      <c r="M1067" s="105"/>
      <c r="N1067" s="44"/>
      <c r="O1067" s="76"/>
    </row>
    <row r="1068" spans="1:15" ht="18.75" hidden="1" customHeight="1" thickTop="1" thickBot="1">
      <c r="A1068" s="162"/>
      <c r="B1068" s="181"/>
      <c r="C1068" s="111"/>
      <c r="D1068" s="83"/>
      <c r="E1068" s="111"/>
      <c r="F1068" s="111"/>
      <c r="G1068" s="111"/>
      <c r="H1068" s="111"/>
      <c r="I1068" s="218"/>
      <c r="J1068" s="119"/>
      <c r="K1068" s="184">
        <v>0</v>
      </c>
      <c r="L1068" s="77"/>
      <c r="M1068" s="105"/>
      <c r="N1068" s="44"/>
      <c r="O1068" s="76"/>
    </row>
    <row r="1069" spans="1:15" ht="18.75" hidden="1" customHeight="1" thickTop="1" thickBot="1">
      <c r="A1069" s="162"/>
      <c r="B1069" s="181"/>
      <c r="C1069" s="111"/>
      <c r="D1069" s="83"/>
      <c r="E1069" s="111"/>
      <c r="F1069" s="111"/>
      <c r="G1069" s="111"/>
      <c r="H1069" s="111"/>
      <c r="I1069" s="218"/>
      <c r="J1069" s="119"/>
      <c r="K1069" s="184">
        <v>0</v>
      </c>
      <c r="L1069" s="77"/>
      <c r="M1069" s="105"/>
      <c r="N1069" s="44"/>
      <c r="O1069" s="76"/>
    </row>
    <row r="1070" spans="1:15" ht="18.75" hidden="1" customHeight="1" thickTop="1" thickBot="1">
      <c r="A1070" s="162"/>
      <c r="B1070" s="181"/>
      <c r="C1070" s="111"/>
      <c r="D1070" s="83"/>
      <c r="E1070" s="111"/>
      <c r="F1070" s="111"/>
      <c r="G1070" s="111"/>
      <c r="H1070" s="111"/>
      <c r="I1070" s="218"/>
      <c r="J1070" s="119"/>
      <c r="K1070" s="184">
        <v>0</v>
      </c>
      <c r="L1070" s="77"/>
      <c r="M1070" s="105"/>
      <c r="N1070" s="44"/>
      <c r="O1070" s="76"/>
    </row>
    <row r="1071" spans="1:15" ht="18.75" hidden="1" customHeight="1" thickTop="1" thickBot="1">
      <c r="A1071" s="162"/>
      <c r="B1071" s="181"/>
      <c r="C1071" s="111"/>
      <c r="D1071" s="83"/>
      <c r="E1071" s="111"/>
      <c r="F1071" s="111"/>
      <c r="G1071" s="111"/>
      <c r="H1071" s="111"/>
      <c r="I1071" s="218"/>
      <c r="J1071" s="119"/>
      <c r="K1071" s="184">
        <v>0</v>
      </c>
      <c r="L1071" s="77"/>
      <c r="M1071" s="105"/>
      <c r="N1071" s="44"/>
      <c r="O1071" s="76"/>
    </row>
    <row r="1072" spans="1:15" ht="18.75" hidden="1" customHeight="1" thickTop="1" thickBot="1">
      <c r="A1072" s="162"/>
      <c r="B1072" s="181"/>
      <c r="C1072" s="111"/>
      <c r="D1072" s="83"/>
      <c r="E1072" s="111"/>
      <c r="F1072" s="111"/>
      <c r="G1072" s="111"/>
      <c r="H1072" s="111"/>
      <c r="I1072" s="218"/>
      <c r="J1072" s="119"/>
      <c r="K1072" s="184">
        <v>0</v>
      </c>
      <c r="L1072" s="77"/>
      <c r="M1072" s="105"/>
      <c r="N1072" s="44"/>
      <c r="O1072" s="76"/>
    </row>
    <row r="1073" spans="1:15" ht="18.75" hidden="1" customHeight="1" thickTop="1" thickBot="1">
      <c r="A1073" s="162"/>
      <c r="B1073" s="181"/>
      <c r="C1073" s="111"/>
      <c r="D1073" s="83"/>
      <c r="E1073" s="111"/>
      <c r="F1073" s="111"/>
      <c r="G1073" s="111"/>
      <c r="H1073" s="111"/>
      <c r="I1073" s="218"/>
      <c r="J1073" s="119"/>
      <c r="K1073" s="184">
        <v>0</v>
      </c>
      <c r="L1073" s="77"/>
      <c r="M1073" s="105"/>
      <c r="N1073" s="44"/>
      <c r="O1073" s="76"/>
    </row>
    <row r="1074" spans="1:15" ht="18.75" hidden="1" customHeight="1" thickTop="1" thickBot="1">
      <c r="A1074" s="162"/>
      <c r="B1074" s="181"/>
      <c r="C1074" s="111"/>
      <c r="D1074" s="83"/>
      <c r="E1074" s="111"/>
      <c r="F1074" s="111"/>
      <c r="G1074" s="111"/>
      <c r="H1074" s="111"/>
      <c r="I1074" s="218"/>
      <c r="J1074" s="119"/>
      <c r="K1074" s="184">
        <v>0</v>
      </c>
      <c r="L1074" s="77"/>
      <c r="M1074" s="105"/>
      <c r="N1074" s="44"/>
      <c r="O1074" s="76"/>
    </row>
    <row r="1075" spans="1:15" ht="18.75" customHeight="1" thickTop="1" thickBot="1">
      <c r="A1075" s="162"/>
      <c r="B1075" s="407"/>
      <c r="C1075" s="38" t="s">
        <v>533</v>
      </c>
      <c r="D1075" s="37">
        <v>7260616</v>
      </c>
      <c r="E1075" s="408" t="s">
        <v>1881</v>
      </c>
      <c r="F1075" s="408"/>
      <c r="G1075" s="408"/>
      <c r="H1075" s="408"/>
      <c r="I1075" s="65" t="s">
        <v>41</v>
      </c>
      <c r="J1075" s="122" t="s">
        <v>212</v>
      </c>
      <c r="K1075" s="101">
        <v>1.8987000000000001</v>
      </c>
      <c r="L1075" s="70">
        <f>K1075*(1-$H$3/100)</f>
        <v>1.8987000000000001</v>
      </c>
      <c r="M1075" s="66">
        <f>K1075*$H$2</f>
        <v>79.954256999999998</v>
      </c>
      <c r="N1075" s="43">
        <f>M1075*(1-$H$3/100)</f>
        <v>79.954256999999998</v>
      </c>
      <c r="O1075" s="76"/>
    </row>
    <row r="1076" spans="1:15" ht="18.75" customHeight="1" thickTop="1" thickBot="1">
      <c r="A1076" s="162"/>
      <c r="B1076" s="406"/>
      <c r="C1076" s="110" t="s">
        <v>534</v>
      </c>
      <c r="D1076" s="106">
        <v>7260626</v>
      </c>
      <c r="E1076" s="409" t="s">
        <v>1881</v>
      </c>
      <c r="F1076" s="409"/>
      <c r="G1076" s="409"/>
      <c r="H1076" s="409"/>
      <c r="I1076" s="113" t="s">
        <v>41</v>
      </c>
      <c r="J1076" s="123" t="s">
        <v>213</v>
      </c>
      <c r="K1076" s="114">
        <v>4.3794000000000004</v>
      </c>
      <c r="L1076" s="109">
        <f>K1076*(1-$H$3/100)</f>
        <v>4.3794000000000004</v>
      </c>
      <c r="M1076" s="108">
        <f>K1076*$H$2</f>
        <v>184.41653400000001</v>
      </c>
      <c r="N1076" s="118">
        <f>M1076*(1-$H$3/100)</f>
        <v>184.41653400000001</v>
      </c>
      <c r="O1076" s="76"/>
    </row>
    <row r="1077" spans="1:15" ht="18.75" hidden="1" customHeight="1" thickTop="1" thickBot="1">
      <c r="A1077" s="162"/>
      <c r="B1077" s="181"/>
      <c r="C1077" s="111"/>
      <c r="D1077" s="83"/>
      <c r="E1077" s="111"/>
      <c r="F1077" s="111"/>
      <c r="G1077" s="111"/>
      <c r="H1077" s="111"/>
      <c r="I1077" s="218"/>
      <c r="J1077" s="123"/>
      <c r="K1077" s="184">
        <v>0</v>
      </c>
      <c r="L1077" s="77"/>
      <c r="M1077" s="105"/>
      <c r="N1077" s="44"/>
      <c r="O1077" s="76"/>
    </row>
    <row r="1078" spans="1:15" ht="18.75" hidden="1" customHeight="1" thickTop="1" thickBot="1">
      <c r="A1078" s="162"/>
      <c r="B1078" s="181"/>
      <c r="C1078" s="111"/>
      <c r="D1078" s="83"/>
      <c r="E1078" s="111"/>
      <c r="F1078" s="111"/>
      <c r="G1078" s="111"/>
      <c r="H1078" s="111"/>
      <c r="I1078" s="218"/>
      <c r="J1078" s="123"/>
      <c r="K1078" s="184">
        <v>0</v>
      </c>
      <c r="L1078" s="77"/>
      <c r="M1078" s="105"/>
      <c r="N1078" s="44"/>
      <c r="O1078" s="76"/>
    </row>
    <row r="1079" spans="1:15" ht="18.75" hidden="1" customHeight="1" thickTop="1" thickBot="1">
      <c r="A1079" s="162"/>
      <c r="B1079" s="181"/>
      <c r="C1079" s="111"/>
      <c r="D1079" s="83"/>
      <c r="E1079" s="111"/>
      <c r="F1079" s="111"/>
      <c r="G1079" s="111"/>
      <c r="H1079" s="111"/>
      <c r="I1079" s="218"/>
      <c r="J1079" s="123"/>
      <c r="K1079" s="184">
        <v>0</v>
      </c>
      <c r="L1079" s="77"/>
      <c r="M1079" s="105"/>
      <c r="N1079" s="44"/>
      <c r="O1079" s="76"/>
    </row>
    <row r="1080" spans="1:15" ht="18.75" hidden="1" customHeight="1" thickTop="1" thickBot="1">
      <c r="A1080" s="162"/>
      <c r="B1080" s="181"/>
      <c r="C1080" s="111"/>
      <c r="D1080" s="83"/>
      <c r="E1080" s="111"/>
      <c r="F1080" s="111"/>
      <c r="G1080" s="111"/>
      <c r="H1080" s="111"/>
      <c r="I1080" s="218"/>
      <c r="J1080" s="123"/>
      <c r="K1080" s="184">
        <v>0</v>
      </c>
      <c r="L1080" s="77"/>
      <c r="M1080" s="105"/>
      <c r="N1080" s="44"/>
      <c r="O1080" s="76"/>
    </row>
    <row r="1081" spans="1:15" ht="18.75" hidden="1" customHeight="1" thickTop="1" thickBot="1">
      <c r="A1081" s="162"/>
      <c r="B1081" s="181"/>
      <c r="C1081" s="111"/>
      <c r="D1081" s="83"/>
      <c r="E1081" s="111"/>
      <c r="F1081" s="111"/>
      <c r="G1081" s="111"/>
      <c r="H1081" s="111"/>
      <c r="I1081" s="218"/>
      <c r="J1081" s="123"/>
      <c r="K1081" s="184">
        <v>0</v>
      </c>
      <c r="L1081" s="77"/>
      <c r="M1081" s="105"/>
      <c r="N1081" s="44"/>
      <c r="O1081" s="76"/>
    </row>
    <row r="1082" spans="1:15" ht="18.75" hidden="1" customHeight="1" thickTop="1" thickBot="1">
      <c r="A1082" s="162"/>
      <c r="B1082" s="181"/>
      <c r="C1082" s="111"/>
      <c r="D1082" s="83"/>
      <c r="E1082" s="111"/>
      <c r="F1082" s="111"/>
      <c r="G1082" s="111"/>
      <c r="H1082" s="111"/>
      <c r="I1082" s="218"/>
      <c r="J1082" s="123"/>
      <c r="K1082" s="184">
        <v>0</v>
      </c>
      <c r="L1082" s="77"/>
      <c r="M1082" s="105"/>
      <c r="N1082" s="44"/>
      <c r="O1082" s="76"/>
    </row>
    <row r="1083" spans="1:15" ht="18.75" hidden="1" customHeight="1" thickTop="1" thickBot="1">
      <c r="A1083" s="162"/>
      <c r="B1083" s="181"/>
      <c r="C1083" s="111"/>
      <c r="D1083" s="83"/>
      <c r="E1083" s="111"/>
      <c r="F1083" s="111"/>
      <c r="G1083" s="111"/>
      <c r="H1083" s="111"/>
      <c r="I1083" s="218"/>
      <c r="J1083" s="123"/>
      <c r="K1083" s="184">
        <v>0</v>
      </c>
      <c r="L1083" s="77"/>
      <c r="M1083" s="105"/>
      <c r="N1083" s="44"/>
      <c r="O1083" s="76"/>
    </row>
    <row r="1084" spans="1:15" ht="18.75" hidden="1" customHeight="1" thickTop="1" thickBot="1">
      <c r="A1084" s="162"/>
      <c r="B1084" s="181"/>
      <c r="C1084" s="111"/>
      <c r="D1084" s="83"/>
      <c r="E1084" s="111"/>
      <c r="F1084" s="111"/>
      <c r="G1084" s="111"/>
      <c r="H1084" s="111"/>
      <c r="I1084" s="218"/>
      <c r="J1084" s="123"/>
      <c r="K1084" s="184">
        <v>0</v>
      </c>
      <c r="L1084" s="77"/>
      <c r="M1084" s="105"/>
      <c r="N1084" s="44"/>
      <c r="O1084" s="76"/>
    </row>
    <row r="1085" spans="1:15" ht="18.75" hidden="1" customHeight="1" thickTop="1" thickBot="1">
      <c r="A1085" s="162"/>
      <c r="B1085" s="181"/>
      <c r="C1085" s="111"/>
      <c r="D1085" s="83"/>
      <c r="E1085" s="111"/>
      <c r="F1085" s="111"/>
      <c r="G1085" s="111"/>
      <c r="H1085" s="111"/>
      <c r="I1085" s="218"/>
      <c r="J1085" s="123"/>
      <c r="K1085" s="184">
        <v>0</v>
      </c>
      <c r="L1085" s="77"/>
      <c r="M1085" s="105"/>
      <c r="N1085" s="44"/>
      <c r="O1085" s="76"/>
    </row>
    <row r="1086" spans="1:15" ht="18.75" hidden="1" customHeight="1" thickTop="1" thickBot="1">
      <c r="A1086" s="162"/>
      <c r="B1086" s="181"/>
      <c r="C1086" s="111"/>
      <c r="D1086" s="83"/>
      <c r="E1086" s="111"/>
      <c r="F1086" s="111"/>
      <c r="G1086" s="111"/>
      <c r="H1086" s="111"/>
      <c r="I1086" s="218"/>
      <c r="J1086" s="123"/>
      <c r="K1086" s="184">
        <v>0</v>
      </c>
      <c r="L1086" s="77"/>
      <c r="M1086" s="105"/>
      <c r="N1086" s="44"/>
      <c r="O1086" s="76"/>
    </row>
    <row r="1087" spans="1:15" ht="18.75" customHeight="1" thickTop="1" thickBot="1">
      <c r="A1087" s="162"/>
      <c r="B1087" s="407"/>
      <c r="C1087" s="185" t="s">
        <v>565</v>
      </c>
      <c r="D1087" s="186">
        <v>7263006</v>
      </c>
      <c r="E1087" s="420" t="s">
        <v>1882</v>
      </c>
      <c r="F1087" s="420"/>
      <c r="G1087" s="420"/>
      <c r="H1087" s="420"/>
      <c r="I1087" s="187" t="s">
        <v>41</v>
      </c>
      <c r="J1087" s="145" t="s">
        <v>409</v>
      </c>
      <c r="K1087" s="188">
        <v>2.2786</v>
      </c>
      <c r="L1087" s="189">
        <f>K1087*(1-$H$3/100)</f>
        <v>2.2786</v>
      </c>
      <c r="M1087" s="190">
        <f>K1087*$H$2</f>
        <v>95.951846000000003</v>
      </c>
      <c r="N1087" s="191">
        <f>M1087*(1-$H$3/100)</f>
        <v>95.951846000000003</v>
      </c>
      <c r="O1087" s="76"/>
    </row>
    <row r="1088" spans="1:15" ht="18.75" customHeight="1" thickTop="1" thickBot="1">
      <c r="A1088" s="162"/>
      <c r="B1088" s="406"/>
      <c r="C1088" s="110" t="s">
        <v>566</v>
      </c>
      <c r="D1088" s="106">
        <v>7263506</v>
      </c>
      <c r="E1088" s="409" t="s">
        <v>1883</v>
      </c>
      <c r="F1088" s="409"/>
      <c r="G1088" s="409"/>
      <c r="H1088" s="409"/>
      <c r="I1088" s="113" t="s">
        <v>41</v>
      </c>
      <c r="J1088" s="145" t="s">
        <v>409</v>
      </c>
      <c r="K1088" s="114">
        <v>2.0724</v>
      </c>
      <c r="L1088" s="109">
        <f>K1088*(1-$H$3/100)</f>
        <v>2.0724</v>
      </c>
      <c r="M1088" s="108">
        <f>K1088*$H$2</f>
        <v>87.268764000000004</v>
      </c>
      <c r="N1088" s="118">
        <f>M1088*(1-$H$3/100)</f>
        <v>87.268764000000004</v>
      </c>
      <c r="O1088" s="76"/>
    </row>
    <row r="1089" spans="1:15" ht="18.75" hidden="1" customHeight="1" thickTop="1" thickBot="1">
      <c r="A1089" s="162"/>
      <c r="B1089" s="181"/>
      <c r="C1089" s="111"/>
      <c r="D1089" s="83"/>
      <c r="E1089" s="111"/>
      <c r="F1089" s="111"/>
      <c r="G1089" s="111"/>
      <c r="H1089" s="111"/>
      <c r="I1089" s="218"/>
      <c r="J1089" s="145"/>
      <c r="K1089" s="184">
        <v>0</v>
      </c>
      <c r="L1089" s="77"/>
      <c r="M1089" s="105"/>
      <c r="N1089" s="44"/>
      <c r="O1089" s="76"/>
    </row>
    <row r="1090" spans="1:15" ht="18.75" hidden="1" customHeight="1" thickTop="1" thickBot="1">
      <c r="A1090" s="162"/>
      <c r="B1090" s="181"/>
      <c r="C1090" s="111"/>
      <c r="D1090" s="83"/>
      <c r="E1090" s="111"/>
      <c r="F1090" s="111"/>
      <c r="G1090" s="111"/>
      <c r="H1090" s="111"/>
      <c r="I1090" s="218"/>
      <c r="J1090" s="145"/>
      <c r="K1090" s="184">
        <v>0</v>
      </c>
      <c r="L1090" s="77"/>
      <c r="M1090" s="105"/>
      <c r="N1090" s="44"/>
      <c r="O1090" s="76"/>
    </row>
    <row r="1091" spans="1:15" ht="18.75" hidden="1" customHeight="1" thickTop="1" thickBot="1">
      <c r="A1091" s="162"/>
      <c r="B1091" s="181"/>
      <c r="C1091" s="111"/>
      <c r="D1091" s="83"/>
      <c r="E1091" s="111"/>
      <c r="F1091" s="111"/>
      <c r="G1091" s="111"/>
      <c r="H1091" s="111"/>
      <c r="I1091" s="218"/>
      <c r="J1091" s="145"/>
      <c r="K1091" s="184">
        <v>0</v>
      </c>
      <c r="L1091" s="77"/>
      <c r="M1091" s="105"/>
      <c r="N1091" s="44"/>
      <c r="O1091" s="76"/>
    </row>
    <row r="1092" spans="1:15" ht="18.75" hidden="1" customHeight="1" thickTop="1" thickBot="1">
      <c r="A1092" s="162"/>
      <c r="B1092" s="181"/>
      <c r="C1092" s="111"/>
      <c r="D1092" s="83"/>
      <c r="E1092" s="111"/>
      <c r="F1092" s="111"/>
      <c r="G1092" s="111"/>
      <c r="H1092" s="111"/>
      <c r="I1092" s="218"/>
      <c r="J1092" s="145"/>
      <c r="K1092" s="184">
        <v>0</v>
      </c>
      <c r="L1092" s="77"/>
      <c r="M1092" s="105"/>
      <c r="N1092" s="44"/>
      <c r="O1092" s="76"/>
    </row>
    <row r="1093" spans="1:15" ht="18.75" hidden="1" customHeight="1" thickTop="1" thickBot="1">
      <c r="A1093" s="162"/>
      <c r="B1093" s="181"/>
      <c r="C1093" s="111"/>
      <c r="D1093" s="83"/>
      <c r="E1093" s="111"/>
      <c r="F1093" s="111"/>
      <c r="G1093" s="111"/>
      <c r="H1093" s="111"/>
      <c r="I1093" s="218"/>
      <c r="J1093" s="145"/>
      <c r="K1093" s="184">
        <v>0</v>
      </c>
      <c r="L1093" s="77"/>
      <c r="M1093" s="105"/>
      <c r="N1093" s="44"/>
      <c r="O1093" s="76"/>
    </row>
    <row r="1094" spans="1:15" ht="18.75" hidden="1" customHeight="1" thickTop="1" thickBot="1">
      <c r="A1094" s="162"/>
      <c r="B1094" s="181"/>
      <c r="C1094" s="111"/>
      <c r="D1094" s="83"/>
      <c r="E1094" s="111"/>
      <c r="F1094" s="111"/>
      <c r="G1094" s="111"/>
      <c r="H1094" s="111"/>
      <c r="I1094" s="218"/>
      <c r="J1094" s="145"/>
      <c r="K1094" s="184">
        <v>0</v>
      </c>
      <c r="L1094" s="77"/>
      <c r="M1094" s="105"/>
      <c r="N1094" s="44"/>
      <c r="O1094" s="76"/>
    </row>
    <row r="1095" spans="1:15" ht="18.75" hidden="1" customHeight="1" thickTop="1" thickBot="1">
      <c r="A1095" s="162"/>
      <c r="B1095" s="181"/>
      <c r="C1095" s="111"/>
      <c r="D1095" s="83"/>
      <c r="E1095" s="111"/>
      <c r="F1095" s="111"/>
      <c r="G1095" s="111"/>
      <c r="H1095" s="111"/>
      <c r="I1095" s="218"/>
      <c r="J1095" s="145"/>
      <c r="K1095" s="184">
        <v>0</v>
      </c>
      <c r="L1095" s="77"/>
      <c r="M1095" s="105"/>
      <c r="N1095" s="44"/>
      <c r="O1095" s="76"/>
    </row>
    <row r="1096" spans="1:15" ht="18.75" hidden="1" customHeight="1" thickTop="1" thickBot="1">
      <c r="A1096" s="162"/>
      <c r="B1096" s="181"/>
      <c r="C1096" s="111"/>
      <c r="D1096" s="83"/>
      <c r="E1096" s="111"/>
      <c r="F1096" s="111"/>
      <c r="G1096" s="111"/>
      <c r="H1096" s="111"/>
      <c r="I1096" s="218"/>
      <c r="J1096" s="145"/>
      <c r="K1096" s="184">
        <v>0</v>
      </c>
      <c r="L1096" s="77"/>
      <c r="M1096" s="105"/>
      <c r="N1096" s="44"/>
      <c r="O1096" s="76"/>
    </row>
    <row r="1097" spans="1:15" ht="18.75" hidden="1" customHeight="1" thickTop="1" thickBot="1">
      <c r="A1097" s="162"/>
      <c r="B1097" s="181"/>
      <c r="C1097" s="111"/>
      <c r="D1097" s="83"/>
      <c r="E1097" s="111"/>
      <c r="F1097" s="111"/>
      <c r="G1097" s="111"/>
      <c r="H1097" s="111"/>
      <c r="I1097" s="218"/>
      <c r="J1097" s="145"/>
      <c r="K1097" s="184">
        <v>0</v>
      </c>
      <c r="L1097" s="77"/>
      <c r="M1097" s="105"/>
      <c r="N1097" s="44"/>
      <c r="O1097" s="76"/>
    </row>
    <row r="1098" spans="1:15" ht="18.75" hidden="1" customHeight="1" thickTop="1" thickBot="1">
      <c r="A1098" s="162"/>
      <c r="B1098" s="181"/>
      <c r="C1098" s="111"/>
      <c r="D1098" s="83"/>
      <c r="E1098" s="111"/>
      <c r="F1098" s="111"/>
      <c r="G1098" s="111"/>
      <c r="H1098" s="111"/>
      <c r="I1098" s="218"/>
      <c r="J1098" s="145"/>
      <c r="K1098" s="184">
        <v>0</v>
      </c>
      <c r="L1098" s="77"/>
      <c r="M1098" s="105"/>
      <c r="N1098" s="44"/>
      <c r="O1098" s="76"/>
    </row>
    <row r="1099" spans="1:15" ht="18.75" customHeight="1" thickTop="1" thickBot="1">
      <c r="A1099" s="162"/>
      <c r="B1099" s="407"/>
      <c r="C1099" s="185" t="s">
        <v>567</v>
      </c>
      <c r="D1099" s="186">
        <v>7264006</v>
      </c>
      <c r="E1099" s="420" t="s">
        <v>1884</v>
      </c>
      <c r="F1099" s="420"/>
      <c r="G1099" s="420"/>
      <c r="H1099" s="420"/>
      <c r="I1099" s="187" t="s">
        <v>41</v>
      </c>
      <c r="J1099" s="145" t="s">
        <v>409</v>
      </c>
      <c r="K1099" s="188">
        <v>2.363</v>
      </c>
      <c r="L1099" s="189">
        <f>K1099*(1-$H$3/100)</f>
        <v>2.363</v>
      </c>
      <c r="M1099" s="190">
        <f>K1099*$H$2</f>
        <v>99.505929999999992</v>
      </c>
      <c r="N1099" s="191">
        <f>M1099*(1-$H$3/100)</f>
        <v>99.505929999999992</v>
      </c>
      <c r="O1099" s="76"/>
    </row>
    <row r="1100" spans="1:15" ht="18.75" customHeight="1" thickTop="1" thickBot="1">
      <c r="A1100" s="162"/>
      <c r="B1100" s="406"/>
      <c r="C1100" s="110" t="s">
        <v>568</v>
      </c>
      <c r="D1100" s="106">
        <v>7264506</v>
      </c>
      <c r="E1100" s="409" t="s">
        <v>1885</v>
      </c>
      <c r="F1100" s="409"/>
      <c r="G1100" s="409"/>
      <c r="H1100" s="409"/>
      <c r="I1100" s="113" t="s">
        <v>41</v>
      </c>
      <c r="J1100" s="145" t="s">
        <v>409</v>
      </c>
      <c r="K1100" s="114">
        <v>2.1631</v>
      </c>
      <c r="L1100" s="109">
        <f>K1100*(1-$H$3/100)</f>
        <v>2.1631</v>
      </c>
      <c r="M1100" s="108">
        <f>K1100*$H$2</f>
        <v>91.088140999999993</v>
      </c>
      <c r="N1100" s="118">
        <f>M1100*(1-$H$3/100)</f>
        <v>91.088140999999993</v>
      </c>
      <c r="O1100" s="76"/>
    </row>
    <row r="1101" spans="1:15" ht="18.75" hidden="1" customHeight="1" thickTop="1" thickBot="1">
      <c r="A1101" s="162"/>
      <c r="B1101" s="181"/>
      <c r="C1101" s="111"/>
      <c r="D1101" s="83"/>
      <c r="E1101" s="111"/>
      <c r="F1101" s="111"/>
      <c r="G1101" s="111"/>
      <c r="H1101" s="111"/>
      <c r="I1101" s="218"/>
      <c r="J1101" s="145"/>
      <c r="K1101" s="184">
        <v>0</v>
      </c>
      <c r="L1101" s="77"/>
      <c r="M1101" s="105"/>
      <c r="N1101" s="44"/>
      <c r="O1101" s="76"/>
    </row>
    <row r="1102" spans="1:15" ht="18.75" hidden="1" customHeight="1" thickTop="1" thickBot="1">
      <c r="A1102" s="162"/>
      <c r="B1102" s="181"/>
      <c r="C1102" s="111"/>
      <c r="D1102" s="83"/>
      <c r="E1102" s="111"/>
      <c r="F1102" s="111"/>
      <c r="G1102" s="111"/>
      <c r="H1102" s="111"/>
      <c r="I1102" s="218"/>
      <c r="J1102" s="145"/>
      <c r="K1102" s="184">
        <v>0</v>
      </c>
      <c r="L1102" s="77"/>
      <c r="M1102" s="105"/>
      <c r="N1102" s="44"/>
      <c r="O1102" s="76"/>
    </row>
    <row r="1103" spans="1:15" ht="18.75" hidden="1" customHeight="1" thickTop="1" thickBot="1">
      <c r="A1103" s="162"/>
      <c r="B1103" s="181"/>
      <c r="C1103" s="111"/>
      <c r="D1103" s="83"/>
      <c r="E1103" s="111"/>
      <c r="F1103" s="111"/>
      <c r="G1103" s="111"/>
      <c r="H1103" s="111"/>
      <c r="I1103" s="218"/>
      <c r="J1103" s="145"/>
      <c r="K1103" s="184">
        <v>0</v>
      </c>
      <c r="L1103" s="77"/>
      <c r="M1103" s="105"/>
      <c r="N1103" s="44"/>
      <c r="O1103" s="76"/>
    </row>
    <row r="1104" spans="1:15" ht="18.75" hidden="1" customHeight="1" thickTop="1" thickBot="1">
      <c r="A1104" s="162"/>
      <c r="B1104" s="181"/>
      <c r="C1104" s="111"/>
      <c r="D1104" s="83"/>
      <c r="E1104" s="111"/>
      <c r="F1104" s="111"/>
      <c r="G1104" s="111"/>
      <c r="H1104" s="111"/>
      <c r="I1104" s="218"/>
      <c r="J1104" s="145"/>
      <c r="K1104" s="184">
        <v>0</v>
      </c>
      <c r="L1104" s="77"/>
      <c r="M1104" s="105"/>
      <c r="N1104" s="44"/>
      <c r="O1104" s="76"/>
    </row>
    <row r="1105" spans="1:15" ht="18.75" hidden="1" customHeight="1" thickTop="1" thickBot="1">
      <c r="A1105" s="162"/>
      <c r="B1105" s="181"/>
      <c r="C1105" s="111"/>
      <c r="D1105" s="83"/>
      <c r="E1105" s="111"/>
      <c r="F1105" s="111"/>
      <c r="G1105" s="111"/>
      <c r="H1105" s="111"/>
      <c r="I1105" s="218"/>
      <c r="J1105" s="145"/>
      <c r="K1105" s="184">
        <v>0</v>
      </c>
      <c r="L1105" s="77"/>
      <c r="M1105" s="105"/>
      <c r="N1105" s="44"/>
      <c r="O1105" s="76"/>
    </row>
    <row r="1106" spans="1:15" ht="18.75" hidden="1" customHeight="1" thickTop="1" thickBot="1">
      <c r="A1106" s="162"/>
      <c r="B1106" s="181"/>
      <c r="C1106" s="111"/>
      <c r="D1106" s="83"/>
      <c r="E1106" s="111"/>
      <c r="F1106" s="111"/>
      <c r="G1106" s="111"/>
      <c r="H1106" s="111"/>
      <c r="I1106" s="218"/>
      <c r="J1106" s="145"/>
      <c r="K1106" s="184">
        <v>0</v>
      </c>
      <c r="L1106" s="77"/>
      <c r="M1106" s="105"/>
      <c r="N1106" s="44"/>
      <c r="O1106" s="76"/>
    </row>
    <row r="1107" spans="1:15" ht="18.75" hidden="1" customHeight="1" thickTop="1" thickBot="1">
      <c r="A1107" s="162"/>
      <c r="B1107" s="181"/>
      <c r="C1107" s="111"/>
      <c r="D1107" s="83"/>
      <c r="E1107" s="111"/>
      <c r="F1107" s="111"/>
      <c r="G1107" s="111"/>
      <c r="H1107" s="111"/>
      <c r="I1107" s="218"/>
      <c r="J1107" s="145"/>
      <c r="K1107" s="184">
        <v>0</v>
      </c>
      <c r="L1107" s="77"/>
      <c r="M1107" s="105"/>
      <c r="N1107" s="44"/>
      <c r="O1107" s="76"/>
    </row>
    <row r="1108" spans="1:15" ht="18.75" hidden="1" customHeight="1" thickTop="1" thickBot="1">
      <c r="A1108" s="162"/>
      <c r="B1108" s="181"/>
      <c r="C1108" s="111"/>
      <c r="D1108" s="83"/>
      <c r="E1108" s="111"/>
      <c r="F1108" s="111"/>
      <c r="G1108" s="111"/>
      <c r="H1108" s="111"/>
      <c r="I1108" s="218"/>
      <c r="J1108" s="145"/>
      <c r="K1108" s="184">
        <v>0</v>
      </c>
      <c r="L1108" s="77"/>
      <c r="M1108" s="105"/>
      <c r="N1108" s="44"/>
      <c r="O1108" s="76"/>
    </row>
    <row r="1109" spans="1:15" ht="18.75" hidden="1" customHeight="1" thickTop="1" thickBot="1">
      <c r="A1109" s="162"/>
      <c r="B1109" s="181"/>
      <c r="C1109" s="111"/>
      <c r="D1109" s="83"/>
      <c r="E1109" s="111"/>
      <c r="F1109" s="111"/>
      <c r="G1109" s="111"/>
      <c r="H1109" s="111"/>
      <c r="I1109" s="218"/>
      <c r="J1109" s="145"/>
      <c r="K1109" s="184">
        <v>0</v>
      </c>
      <c r="L1109" s="77"/>
      <c r="M1109" s="105"/>
      <c r="N1109" s="44"/>
      <c r="O1109" s="76"/>
    </row>
    <row r="1110" spans="1:15" ht="18.75" hidden="1" customHeight="1" thickTop="1" thickBot="1">
      <c r="A1110" s="162"/>
      <c r="B1110" s="181"/>
      <c r="C1110" s="111"/>
      <c r="D1110" s="83"/>
      <c r="E1110" s="111"/>
      <c r="F1110" s="111"/>
      <c r="G1110" s="111"/>
      <c r="H1110" s="111"/>
      <c r="I1110" s="218"/>
      <c r="J1110" s="145"/>
      <c r="K1110" s="184">
        <v>0</v>
      </c>
      <c r="L1110" s="77"/>
      <c r="M1110" s="105"/>
      <c r="N1110" s="44"/>
      <c r="O1110" s="76"/>
    </row>
    <row r="1111" spans="1:15" ht="18.75" customHeight="1" thickTop="1" thickBot="1">
      <c r="A1111" s="162"/>
      <c r="B1111" s="407"/>
      <c r="C1111" s="38" t="s">
        <v>536</v>
      </c>
      <c r="D1111" s="37">
        <v>7265161</v>
      </c>
      <c r="E1111" s="408" t="s">
        <v>548</v>
      </c>
      <c r="F1111" s="408"/>
      <c r="G1111" s="408"/>
      <c r="H1111" s="408"/>
      <c r="I1111" s="65" t="s">
        <v>41</v>
      </c>
      <c r="J1111" s="155" t="s">
        <v>552</v>
      </c>
      <c r="K1111" s="101">
        <v>4.4324000000000003</v>
      </c>
      <c r="L1111" s="70">
        <f t="shared" ref="L1111:L1122" si="69">K1111*(1-$H$3/100)</f>
        <v>4.4324000000000003</v>
      </c>
      <c r="M1111" s="66">
        <f t="shared" ref="M1111:M1122" si="70">K1111*$H$2</f>
        <v>186.64836400000002</v>
      </c>
      <c r="N1111" s="43">
        <f t="shared" ref="N1111:N1122" si="71">M1111*(1-$H$3/100)</f>
        <v>186.64836400000002</v>
      </c>
      <c r="O1111" s="76"/>
    </row>
    <row r="1112" spans="1:15" ht="18.75" customHeight="1" thickTop="1" thickBot="1">
      <c r="A1112" s="162"/>
      <c r="B1112" s="405"/>
      <c r="C1112" s="38" t="s">
        <v>539</v>
      </c>
      <c r="D1112" s="37">
        <v>7265162</v>
      </c>
      <c r="E1112" s="408" t="s">
        <v>548</v>
      </c>
      <c r="F1112" s="408"/>
      <c r="G1112" s="408"/>
      <c r="H1112" s="408"/>
      <c r="I1112" s="65" t="s">
        <v>41</v>
      </c>
      <c r="J1112" s="156" t="s">
        <v>553</v>
      </c>
      <c r="K1112" s="101">
        <v>0</v>
      </c>
      <c r="L1112" s="70">
        <f t="shared" si="69"/>
        <v>0</v>
      </c>
      <c r="M1112" s="285">
        <f t="shared" si="70"/>
        <v>0</v>
      </c>
      <c r="N1112" s="289">
        <f t="shared" si="71"/>
        <v>0</v>
      </c>
      <c r="O1112" s="76"/>
    </row>
    <row r="1113" spans="1:15" ht="18.75" customHeight="1" thickTop="1" thickBot="1">
      <c r="A1113" s="162"/>
      <c r="B1113" s="405"/>
      <c r="C1113" s="112" t="s">
        <v>538</v>
      </c>
      <c r="D1113" s="95">
        <v>7265164</v>
      </c>
      <c r="E1113" s="414" t="s">
        <v>548</v>
      </c>
      <c r="F1113" s="414"/>
      <c r="G1113" s="414"/>
      <c r="H1113" s="414"/>
      <c r="I1113" s="96" t="s">
        <v>41</v>
      </c>
      <c r="J1113" s="157" t="s">
        <v>553</v>
      </c>
      <c r="K1113" s="98">
        <v>0</v>
      </c>
      <c r="L1113" s="99">
        <f t="shared" si="69"/>
        <v>0</v>
      </c>
      <c r="M1113" s="290">
        <f t="shared" si="70"/>
        <v>0</v>
      </c>
      <c r="N1113" s="287">
        <f t="shared" si="71"/>
        <v>0</v>
      </c>
      <c r="O1113" s="76"/>
    </row>
    <row r="1114" spans="1:15" ht="18.75" customHeight="1" thickTop="1" thickBot="1">
      <c r="A1114" s="162"/>
      <c r="B1114" s="405"/>
      <c r="C1114" s="38" t="s">
        <v>542</v>
      </c>
      <c r="D1114" s="37">
        <v>7265261</v>
      </c>
      <c r="E1114" s="408" t="s">
        <v>549</v>
      </c>
      <c r="F1114" s="408"/>
      <c r="G1114" s="408"/>
      <c r="H1114" s="408"/>
      <c r="I1114" s="65" t="s">
        <v>41</v>
      </c>
      <c r="J1114" s="155" t="s">
        <v>552</v>
      </c>
      <c r="K1114" s="61">
        <v>3.6612</v>
      </c>
      <c r="L1114" s="62">
        <f t="shared" si="69"/>
        <v>3.6612</v>
      </c>
      <c r="M1114" s="63">
        <f t="shared" si="70"/>
        <v>154.17313200000001</v>
      </c>
      <c r="N1114" s="67">
        <f t="shared" si="71"/>
        <v>154.17313200000001</v>
      </c>
      <c r="O1114" s="76"/>
    </row>
    <row r="1115" spans="1:15" ht="18.75" customHeight="1" thickTop="1" thickBot="1">
      <c r="A1115" s="162"/>
      <c r="B1115" s="405"/>
      <c r="C1115" s="38" t="s">
        <v>543</v>
      </c>
      <c r="D1115" s="37">
        <v>7265262</v>
      </c>
      <c r="E1115" s="408" t="s">
        <v>549</v>
      </c>
      <c r="F1115" s="408"/>
      <c r="G1115" s="408"/>
      <c r="H1115" s="408"/>
      <c r="I1115" s="65" t="s">
        <v>41</v>
      </c>
      <c r="J1115" s="156" t="s">
        <v>553</v>
      </c>
      <c r="K1115" s="101">
        <v>0</v>
      </c>
      <c r="L1115" s="70">
        <f t="shared" si="69"/>
        <v>0</v>
      </c>
      <c r="M1115" s="285">
        <f t="shared" si="70"/>
        <v>0</v>
      </c>
      <c r="N1115" s="289">
        <f t="shared" si="71"/>
        <v>0</v>
      </c>
      <c r="O1115" s="76"/>
    </row>
    <row r="1116" spans="1:15" ht="18.75" customHeight="1" thickTop="1" thickBot="1">
      <c r="A1116" s="422" t="s">
        <v>1</v>
      </c>
      <c r="B1116" s="405"/>
      <c r="C1116" s="112" t="s">
        <v>544</v>
      </c>
      <c r="D1116" s="95">
        <v>7265264</v>
      </c>
      <c r="E1116" s="414" t="s">
        <v>549</v>
      </c>
      <c r="F1116" s="414"/>
      <c r="G1116" s="414"/>
      <c r="H1116" s="414"/>
      <c r="I1116" s="96" t="s">
        <v>41</v>
      </c>
      <c r="J1116" s="157" t="s">
        <v>553</v>
      </c>
      <c r="K1116" s="98">
        <v>0</v>
      </c>
      <c r="L1116" s="99">
        <f t="shared" si="69"/>
        <v>0</v>
      </c>
      <c r="M1116" s="290">
        <f t="shared" si="70"/>
        <v>0</v>
      </c>
      <c r="N1116" s="287">
        <f t="shared" si="71"/>
        <v>0</v>
      </c>
      <c r="O1116" s="76"/>
    </row>
    <row r="1117" spans="1:15" ht="18.75" customHeight="1" thickTop="1" thickBot="1">
      <c r="A1117" s="423"/>
      <c r="B1117" s="405"/>
      <c r="C1117" s="38" t="s">
        <v>545</v>
      </c>
      <c r="D1117" s="37">
        <v>7265361</v>
      </c>
      <c r="E1117" s="408" t="s">
        <v>550</v>
      </c>
      <c r="F1117" s="408"/>
      <c r="G1117" s="408"/>
      <c r="H1117" s="408"/>
      <c r="I1117" s="65" t="s">
        <v>41</v>
      </c>
      <c r="J1117" s="155" t="s">
        <v>552</v>
      </c>
      <c r="K1117" s="101">
        <v>4.5686999999999998</v>
      </c>
      <c r="L1117" s="70">
        <f t="shared" si="69"/>
        <v>4.5686999999999998</v>
      </c>
      <c r="M1117" s="66">
        <f t="shared" si="70"/>
        <v>192.387957</v>
      </c>
      <c r="N1117" s="43">
        <f t="shared" si="71"/>
        <v>192.387957</v>
      </c>
      <c r="O1117" s="76"/>
    </row>
    <row r="1118" spans="1:15" ht="18.75" customHeight="1" thickTop="1" thickBot="1">
      <c r="A1118" s="423"/>
      <c r="B1118" s="405"/>
      <c r="C1118" s="38" t="s">
        <v>546</v>
      </c>
      <c r="D1118" s="37">
        <v>7265362</v>
      </c>
      <c r="E1118" s="408" t="s">
        <v>550</v>
      </c>
      <c r="F1118" s="408"/>
      <c r="G1118" s="408"/>
      <c r="H1118" s="408"/>
      <c r="I1118" s="65" t="s">
        <v>41</v>
      </c>
      <c r="J1118" s="156" t="s">
        <v>553</v>
      </c>
      <c r="K1118" s="101">
        <v>0</v>
      </c>
      <c r="L1118" s="70">
        <f t="shared" si="69"/>
        <v>0</v>
      </c>
      <c r="M1118" s="285">
        <f t="shared" si="70"/>
        <v>0</v>
      </c>
      <c r="N1118" s="289">
        <f t="shared" si="71"/>
        <v>0</v>
      </c>
      <c r="O1118" s="76"/>
    </row>
    <row r="1119" spans="1:15" ht="18.75" customHeight="1" thickTop="1" thickBot="1">
      <c r="A1119" s="423"/>
      <c r="B1119" s="405"/>
      <c r="C1119" s="112" t="s">
        <v>547</v>
      </c>
      <c r="D1119" s="95">
        <v>7265364</v>
      </c>
      <c r="E1119" s="414" t="s">
        <v>550</v>
      </c>
      <c r="F1119" s="414"/>
      <c r="G1119" s="414"/>
      <c r="H1119" s="414"/>
      <c r="I1119" s="96" t="s">
        <v>41</v>
      </c>
      <c r="J1119" s="157" t="s">
        <v>553</v>
      </c>
      <c r="K1119" s="98">
        <v>0</v>
      </c>
      <c r="L1119" s="99">
        <f t="shared" si="69"/>
        <v>0</v>
      </c>
      <c r="M1119" s="290">
        <f t="shared" si="70"/>
        <v>0</v>
      </c>
      <c r="N1119" s="287">
        <f t="shared" si="71"/>
        <v>0</v>
      </c>
      <c r="O1119" s="76"/>
    </row>
    <row r="1120" spans="1:15" ht="18.75" customHeight="1" thickTop="1" thickBot="1">
      <c r="A1120" s="423"/>
      <c r="B1120" s="405"/>
      <c r="C1120" s="38" t="s">
        <v>537</v>
      </c>
      <c r="D1120" s="37">
        <v>7265461</v>
      </c>
      <c r="E1120" s="408" t="s">
        <v>551</v>
      </c>
      <c r="F1120" s="408"/>
      <c r="G1120" s="408"/>
      <c r="H1120" s="408"/>
      <c r="I1120" s="65" t="s">
        <v>41</v>
      </c>
      <c r="J1120" s="155" t="s">
        <v>552</v>
      </c>
      <c r="K1120" s="101">
        <v>3.7067000000000001</v>
      </c>
      <c r="L1120" s="70">
        <f t="shared" si="69"/>
        <v>3.7067000000000001</v>
      </c>
      <c r="M1120" s="66">
        <f t="shared" si="70"/>
        <v>156.08913699999999</v>
      </c>
      <c r="N1120" s="43">
        <f t="shared" si="71"/>
        <v>156.08913699999999</v>
      </c>
      <c r="O1120" s="76"/>
    </row>
    <row r="1121" spans="1:15" ht="18.75" customHeight="1" thickTop="1" thickBot="1">
      <c r="A1121" s="423"/>
      <c r="B1121" s="405"/>
      <c r="C1121" s="38" t="s">
        <v>540</v>
      </c>
      <c r="D1121" s="37">
        <v>7265462</v>
      </c>
      <c r="E1121" s="408" t="s">
        <v>551</v>
      </c>
      <c r="F1121" s="408"/>
      <c r="G1121" s="408"/>
      <c r="H1121" s="408"/>
      <c r="I1121" s="65" t="s">
        <v>41</v>
      </c>
      <c r="J1121" s="156" t="s">
        <v>553</v>
      </c>
      <c r="K1121" s="101">
        <v>0</v>
      </c>
      <c r="L1121" s="70">
        <f t="shared" si="69"/>
        <v>0</v>
      </c>
      <c r="M1121" s="285">
        <f t="shared" si="70"/>
        <v>0</v>
      </c>
      <c r="N1121" s="289">
        <f t="shared" si="71"/>
        <v>0</v>
      </c>
      <c r="O1121" s="76"/>
    </row>
    <row r="1122" spans="1:15" ht="18.75" customHeight="1" thickTop="1" thickBot="1">
      <c r="A1122" s="423"/>
      <c r="B1122" s="406"/>
      <c r="C1122" s="110" t="s">
        <v>541</v>
      </c>
      <c r="D1122" s="106">
        <v>7265464</v>
      </c>
      <c r="E1122" s="409" t="s">
        <v>551</v>
      </c>
      <c r="F1122" s="409"/>
      <c r="G1122" s="409"/>
      <c r="H1122" s="409"/>
      <c r="I1122" s="107" t="s">
        <v>41</v>
      </c>
      <c r="J1122" s="157" t="s">
        <v>553</v>
      </c>
      <c r="K1122" s="114">
        <v>0</v>
      </c>
      <c r="L1122" s="109">
        <f t="shared" si="69"/>
        <v>0</v>
      </c>
      <c r="M1122" s="281">
        <f t="shared" si="70"/>
        <v>0</v>
      </c>
      <c r="N1122" s="282">
        <f t="shared" si="71"/>
        <v>0</v>
      </c>
      <c r="O1122" s="76"/>
    </row>
    <row r="1123" spans="1:15" ht="18.75" hidden="1" customHeight="1" thickTop="1" thickBot="1">
      <c r="A1123" s="423"/>
      <c r="B1123" s="181"/>
      <c r="C1123" s="111"/>
      <c r="D1123" s="83"/>
      <c r="E1123" s="111"/>
      <c r="F1123" s="111"/>
      <c r="G1123" s="111"/>
      <c r="H1123" s="111"/>
      <c r="I1123" s="104"/>
      <c r="J1123" s="157"/>
      <c r="K1123" s="184">
        <v>0</v>
      </c>
      <c r="L1123" s="77"/>
      <c r="M1123" s="105"/>
      <c r="N1123" s="44"/>
      <c r="O1123" s="76"/>
    </row>
    <row r="1124" spans="1:15" ht="18.75" hidden="1" customHeight="1" thickTop="1" thickBot="1">
      <c r="A1124" s="423"/>
      <c r="B1124" s="181"/>
      <c r="C1124" s="111"/>
      <c r="D1124" s="83"/>
      <c r="E1124" s="111"/>
      <c r="F1124" s="111"/>
      <c r="G1124" s="111"/>
      <c r="H1124" s="111"/>
      <c r="I1124" s="104"/>
      <c r="J1124" s="157"/>
      <c r="K1124" s="184">
        <v>0</v>
      </c>
      <c r="L1124" s="77"/>
      <c r="M1124" s="105"/>
      <c r="N1124" s="44"/>
      <c r="O1124" s="76"/>
    </row>
    <row r="1125" spans="1:15" ht="18.75" hidden="1" customHeight="1" thickTop="1" thickBot="1">
      <c r="A1125" s="423"/>
      <c r="B1125" s="181"/>
      <c r="C1125" s="111"/>
      <c r="D1125" s="83"/>
      <c r="E1125" s="111"/>
      <c r="F1125" s="111"/>
      <c r="G1125" s="111"/>
      <c r="H1125" s="111"/>
      <c r="I1125" s="104"/>
      <c r="J1125" s="157"/>
      <c r="K1125" s="184">
        <v>0</v>
      </c>
      <c r="L1125" s="77"/>
      <c r="M1125" s="105"/>
      <c r="N1125" s="44"/>
      <c r="O1125" s="76"/>
    </row>
    <row r="1126" spans="1:15" ht="18.75" hidden="1" customHeight="1" thickTop="1" thickBot="1">
      <c r="A1126" s="423"/>
      <c r="B1126" s="181"/>
      <c r="C1126" s="111"/>
      <c r="D1126" s="83"/>
      <c r="E1126" s="111"/>
      <c r="F1126" s="111"/>
      <c r="G1126" s="111"/>
      <c r="H1126" s="111"/>
      <c r="I1126" s="104"/>
      <c r="J1126" s="157"/>
      <c r="K1126" s="184">
        <v>0</v>
      </c>
      <c r="L1126" s="77"/>
      <c r="M1126" s="105"/>
      <c r="N1126" s="44"/>
      <c r="O1126" s="76"/>
    </row>
    <row r="1127" spans="1:15" ht="18.75" hidden="1" customHeight="1" thickTop="1" thickBot="1">
      <c r="A1127" s="423"/>
      <c r="B1127" s="181"/>
      <c r="C1127" s="111"/>
      <c r="D1127" s="83"/>
      <c r="E1127" s="111"/>
      <c r="F1127" s="111"/>
      <c r="G1127" s="111"/>
      <c r="H1127" s="111"/>
      <c r="I1127" s="104"/>
      <c r="J1127" s="157"/>
      <c r="K1127" s="184">
        <v>0</v>
      </c>
      <c r="L1127" s="77"/>
      <c r="M1127" s="105"/>
      <c r="N1127" s="44"/>
      <c r="O1127" s="76"/>
    </row>
    <row r="1128" spans="1:15" ht="18.75" hidden="1" customHeight="1" thickTop="1" thickBot="1">
      <c r="A1128" s="423"/>
      <c r="B1128" s="181"/>
      <c r="C1128" s="111"/>
      <c r="D1128" s="83"/>
      <c r="E1128" s="111"/>
      <c r="F1128" s="111"/>
      <c r="G1128" s="111"/>
      <c r="H1128" s="111"/>
      <c r="I1128" s="104"/>
      <c r="J1128" s="157"/>
      <c r="K1128" s="184">
        <v>0</v>
      </c>
      <c r="L1128" s="77"/>
      <c r="M1128" s="105"/>
      <c r="N1128" s="44"/>
      <c r="O1128" s="76"/>
    </row>
    <row r="1129" spans="1:15" ht="18.75" hidden="1" customHeight="1" thickTop="1" thickBot="1">
      <c r="A1129" s="423"/>
      <c r="B1129" s="181"/>
      <c r="C1129" s="111"/>
      <c r="D1129" s="83"/>
      <c r="E1129" s="111"/>
      <c r="F1129" s="111"/>
      <c r="G1129" s="111"/>
      <c r="H1129" s="111"/>
      <c r="I1129" s="104"/>
      <c r="J1129" s="157"/>
      <c r="K1129" s="184">
        <v>0</v>
      </c>
      <c r="L1129" s="77"/>
      <c r="M1129" s="105"/>
      <c r="N1129" s="44"/>
      <c r="O1129" s="76"/>
    </row>
    <row r="1130" spans="1:15" ht="18.75" hidden="1" customHeight="1" thickTop="1" thickBot="1">
      <c r="A1130" s="423"/>
      <c r="B1130" s="181"/>
      <c r="C1130" s="111"/>
      <c r="D1130" s="83"/>
      <c r="E1130" s="111"/>
      <c r="F1130" s="111"/>
      <c r="G1130" s="111"/>
      <c r="H1130" s="111"/>
      <c r="I1130" s="104"/>
      <c r="J1130" s="157"/>
      <c r="K1130" s="184">
        <v>0</v>
      </c>
      <c r="L1130" s="77"/>
      <c r="M1130" s="105"/>
      <c r="N1130" s="44"/>
      <c r="O1130" s="76"/>
    </row>
    <row r="1131" spans="1:15" ht="18.75" hidden="1" customHeight="1" thickTop="1" thickBot="1">
      <c r="A1131" s="423"/>
      <c r="B1131" s="181"/>
      <c r="C1131" s="111"/>
      <c r="D1131" s="83"/>
      <c r="E1131" s="111"/>
      <c r="F1131" s="111"/>
      <c r="G1131" s="111"/>
      <c r="H1131" s="111"/>
      <c r="I1131" s="104"/>
      <c r="J1131" s="157"/>
      <c r="K1131" s="184">
        <v>0</v>
      </c>
      <c r="L1131" s="77"/>
      <c r="M1131" s="105"/>
      <c r="N1131" s="44"/>
      <c r="O1131" s="76"/>
    </row>
    <row r="1132" spans="1:15" ht="18.75" hidden="1" customHeight="1" thickTop="1" thickBot="1">
      <c r="A1132" s="423"/>
      <c r="B1132" s="181"/>
      <c r="C1132" s="111"/>
      <c r="D1132" s="83"/>
      <c r="E1132" s="111"/>
      <c r="F1132" s="111"/>
      <c r="G1132" s="111"/>
      <c r="H1132" s="111"/>
      <c r="I1132" s="104"/>
      <c r="J1132" s="157"/>
      <c r="K1132" s="184">
        <v>0</v>
      </c>
      <c r="L1132" s="77"/>
      <c r="M1132" s="105"/>
      <c r="N1132" s="44"/>
      <c r="O1132" s="76"/>
    </row>
    <row r="1133" spans="1:15" ht="18.75" customHeight="1" thickTop="1" thickBot="1">
      <c r="A1133" s="423"/>
      <c r="B1133" s="407"/>
      <c r="C1133" s="136" t="s">
        <v>554</v>
      </c>
      <c r="D1133" s="132">
        <v>7265861</v>
      </c>
      <c r="E1133" s="419" t="s">
        <v>1886</v>
      </c>
      <c r="F1133" s="419"/>
      <c r="G1133" s="419"/>
      <c r="H1133" s="419"/>
      <c r="I1133" s="133" t="s">
        <v>41</v>
      </c>
      <c r="J1133" s="155" t="s">
        <v>552</v>
      </c>
      <c r="K1133" s="101">
        <v>3.8426999999999998</v>
      </c>
      <c r="L1133" s="70">
        <f t="shared" ref="L1133:L1140" si="72">K1133*(1-$H$3/100)</f>
        <v>3.8426999999999998</v>
      </c>
      <c r="M1133" s="66">
        <f t="shared" ref="M1133:M1140" si="73">K1133*$H$2</f>
        <v>161.81609699999998</v>
      </c>
      <c r="N1133" s="43">
        <f t="shared" ref="N1133:N1140" si="74">M1133*(1-$H$3/100)</f>
        <v>161.81609699999998</v>
      </c>
      <c r="O1133" s="76"/>
    </row>
    <row r="1134" spans="1:15" ht="18.75" customHeight="1" thickTop="1" thickBot="1">
      <c r="A1134" s="423"/>
      <c r="B1134" s="405"/>
      <c r="C1134" s="38" t="s">
        <v>555</v>
      </c>
      <c r="D1134" s="37">
        <v>7265862</v>
      </c>
      <c r="E1134" s="408" t="s">
        <v>1886</v>
      </c>
      <c r="F1134" s="408"/>
      <c r="G1134" s="408"/>
      <c r="H1134" s="408"/>
      <c r="I1134" s="65" t="s">
        <v>41</v>
      </c>
      <c r="J1134" s="156" t="s">
        <v>553</v>
      </c>
      <c r="K1134" s="101">
        <v>0</v>
      </c>
      <c r="L1134" s="70">
        <f t="shared" si="72"/>
        <v>0</v>
      </c>
      <c r="M1134" s="285">
        <f t="shared" si="73"/>
        <v>0</v>
      </c>
      <c r="N1134" s="289">
        <f t="shared" si="74"/>
        <v>0</v>
      </c>
      <c r="O1134" s="76"/>
    </row>
    <row r="1135" spans="1:15" ht="18.75" customHeight="1" thickTop="1" thickBot="1">
      <c r="A1135" s="423"/>
      <c r="B1135" s="405"/>
      <c r="C1135" s="38" t="s">
        <v>556</v>
      </c>
      <c r="D1135" s="37">
        <v>7265864</v>
      </c>
      <c r="E1135" s="408" t="s">
        <v>1886</v>
      </c>
      <c r="F1135" s="408"/>
      <c r="G1135" s="408"/>
      <c r="H1135" s="408"/>
      <c r="I1135" s="65" t="s">
        <v>41</v>
      </c>
      <c r="J1135" s="157" t="s">
        <v>553</v>
      </c>
      <c r="K1135" s="101">
        <v>0</v>
      </c>
      <c r="L1135" s="70">
        <f t="shared" si="72"/>
        <v>0</v>
      </c>
      <c r="M1135" s="285">
        <f t="shared" si="73"/>
        <v>0</v>
      </c>
      <c r="N1135" s="289">
        <f t="shared" si="74"/>
        <v>0</v>
      </c>
      <c r="O1135" s="76"/>
    </row>
    <row r="1136" spans="1:15" ht="18.75" customHeight="1" thickTop="1" thickBot="1">
      <c r="A1136" s="162"/>
      <c r="B1136" s="405"/>
      <c r="C1136" s="112" t="s">
        <v>557</v>
      </c>
      <c r="D1136" s="95">
        <v>7265868</v>
      </c>
      <c r="E1136" s="414" t="s">
        <v>1886</v>
      </c>
      <c r="F1136" s="414"/>
      <c r="G1136" s="414"/>
      <c r="H1136" s="414"/>
      <c r="I1136" s="96" t="s">
        <v>41</v>
      </c>
      <c r="J1136" s="159" t="s">
        <v>562</v>
      </c>
      <c r="K1136" s="98">
        <v>4.2358000000000002</v>
      </c>
      <c r="L1136" s="99">
        <f t="shared" si="72"/>
        <v>4.2358000000000002</v>
      </c>
      <c r="M1136" s="100">
        <f t="shared" si="73"/>
        <v>178.36953800000001</v>
      </c>
      <c r="N1136" s="69">
        <f t="shared" si="74"/>
        <v>178.36953800000001</v>
      </c>
      <c r="O1136" s="76"/>
    </row>
    <row r="1137" spans="1:15" ht="18.75" customHeight="1" thickTop="1" thickBot="1">
      <c r="A1137" s="162"/>
      <c r="B1137" s="405"/>
      <c r="C1137" s="38" t="s">
        <v>558</v>
      </c>
      <c r="D1137" s="37">
        <v>7265961</v>
      </c>
      <c r="E1137" s="408" t="s">
        <v>1887</v>
      </c>
      <c r="F1137" s="408"/>
      <c r="G1137" s="408"/>
      <c r="H1137" s="408"/>
      <c r="I1137" s="65" t="s">
        <v>41</v>
      </c>
      <c r="J1137" s="155" t="s">
        <v>552</v>
      </c>
      <c r="K1137" s="61">
        <v>3.3437000000000001</v>
      </c>
      <c r="L1137" s="62">
        <f t="shared" si="72"/>
        <v>3.3437000000000001</v>
      </c>
      <c r="M1137" s="63">
        <f t="shared" si="73"/>
        <v>140.80320700000001</v>
      </c>
      <c r="N1137" s="67">
        <f t="shared" si="74"/>
        <v>140.80320700000001</v>
      </c>
      <c r="O1137" s="76"/>
    </row>
    <row r="1138" spans="1:15" ht="18.75" customHeight="1" thickTop="1" thickBot="1">
      <c r="A1138" s="162"/>
      <c r="B1138" s="405"/>
      <c r="C1138" s="38" t="s">
        <v>559</v>
      </c>
      <c r="D1138" s="37">
        <v>7265962</v>
      </c>
      <c r="E1138" s="408" t="s">
        <v>1887</v>
      </c>
      <c r="F1138" s="408"/>
      <c r="G1138" s="408"/>
      <c r="H1138" s="408"/>
      <c r="I1138" s="65" t="s">
        <v>41</v>
      </c>
      <c r="J1138" s="156" t="s">
        <v>553</v>
      </c>
      <c r="K1138" s="101">
        <v>0</v>
      </c>
      <c r="L1138" s="70">
        <f t="shared" si="72"/>
        <v>0</v>
      </c>
      <c r="M1138" s="285">
        <f t="shared" si="73"/>
        <v>0</v>
      </c>
      <c r="N1138" s="289">
        <f t="shared" si="74"/>
        <v>0</v>
      </c>
      <c r="O1138" s="76"/>
    </row>
    <row r="1139" spans="1:15" ht="18.75" customHeight="1" thickTop="1" thickBot="1">
      <c r="A1139" s="162"/>
      <c r="B1139" s="405"/>
      <c r="C1139" s="38" t="s">
        <v>560</v>
      </c>
      <c r="D1139" s="37">
        <v>7265964</v>
      </c>
      <c r="E1139" s="408" t="s">
        <v>1887</v>
      </c>
      <c r="F1139" s="408"/>
      <c r="G1139" s="408"/>
      <c r="H1139" s="408"/>
      <c r="I1139" s="65" t="s">
        <v>41</v>
      </c>
      <c r="J1139" s="157" t="s">
        <v>553</v>
      </c>
      <c r="K1139" s="101">
        <v>0</v>
      </c>
      <c r="L1139" s="70">
        <f t="shared" si="72"/>
        <v>0</v>
      </c>
      <c r="M1139" s="285">
        <f t="shared" si="73"/>
        <v>0</v>
      </c>
      <c r="N1139" s="289">
        <f t="shared" si="74"/>
        <v>0</v>
      </c>
      <c r="O1139" s="76"/>
    </row>
    <row r="1140" spans="1:15" ht="18.75" customHeight="1" thickTop="1" thickBot="1">
      <c r="A1140" s="162"/>
      <c r="B1140" s="406"/>
      <c r="C1140" s="110" t="s">
        <v>561</v>
      </c>
      <c r="D1140" s="106">
        <v>7265968</v>
      </c>
      <c r="E1140" s="409" t="s">
        <v>1887</v>
      </c>
      <c r="F1140" s="409"/>
      <c r="G1140" s="409"/>
      <c r="H1140" s="409"/>
      <c r="I1140" s="113" t="s">
        <v>41</v>
      </c>
      <c r="J1140" s="159" t="s">
        <v>562</v>
      </c>
      <c r="K1140" s="114">
        <v>4.4009</v>
      </c>
      <c r="L1140" s="109">
        <f t="shared" si="72"/>
        <v>4.4009</v>
      </c>
      <c r="M1140" s="108">
        <f t="shared" si="73"/>
        <v>185.321899</v>
      </c>
      <c r="N1140" s="118">
        <f t="shared" si="74"/>
        <v>185.321899</v>
      </c>
      <c r="O1140" s="76"/>
    </row>
    <row r="1141" spans="1:15" ht="0.75" hidden="1" customHeight="1" thickTop="1" thickBot="1">
      <c r="A1141" s="162"/>
      <c r="B1141" s="181"/>
      <c r="C1141" s="111"/>
      <c r="D1141" s="83"/>
      <c r="E1141" s="111"/>
      <c r="F1141" s="111"/>
      <c r="G1141" s="111"/>
      <c r="H1141" s="111"/>
      <c r="I1141" s="218"/>
      <c r="J1141" s="159"/>
      <c r="K1141" s="184">
        <v>0</v>
      </c>
      <c r="L1141" s="77"/>
      <c r="M1141" s="105"/>
      <c r="N1141" s="44"/>
      <c r="O1141" s="76"/>
    </row>
    <row r="1142" spans="1:15" ht="0.75" hidden="1" customHeight="1" thickTop="1" thickBot="1">
      <c r="A1142" s="162"/>
      <c r="B1142" s="181"/>
      <c r="C1142" s="111"/>
      <c r="D1142" s="83"/>
      <c r="E1142" s="111"/>
      <c r="F1142" s="111"/>
      <c r="G1142" s="111"/>
      <c r="H1142" s="111"/>
      <c r="I1142" s="218"/>
      <c r="J1142" s="159"/>
      <c r="K1142" s="184">
        <v>0</v>
      </c>
      <c r="L1142" s="77"/>
      <c r="M1142" s="105"/>
      <c r="N1142" s="44"/>
      <c r="O1142" s="76"/>
    </row>
    <row r="1143" spans="1:15" ht="0.75" hidden="1" customHeight="1" thickTop="1" thickBot="1">
      <c r="A1143" s="162"/>
      <c r="B1143" s="181"/>
      <c r="C1143" s="111"/>
      <c r="D1143" s="83"/>
      <c r="E1143" s="111"/>
      <c r="F1143" s="111"/>
      <c r="G1143" s="111"/>
      <c r="H1143" s="111"/>
      <c r="I1143" s="218"/>
      <c r="J1143" s="159"/>
      <c r="K1143" s="184">
        <v>0</v>
      </c>
      <c r="L1143" s="77"/>
      <c r="M1143" s="105"/>
      <c r="N1143" s="44"/>
      <c r="O1143" s="76"/>
    </row>
    <row r="1144" spans="1:15" ht="0.75" hidden="1" customHeight="1" thickTop="1" thickBot="1">
      <c r="A1144" s="162"/>
      <c r="B1144" s="181"/>
      <c r="C1144" s="111"/>
      <c r="D1144" s="83"/>
      <c r="E1144" s="111"/>
      <c r="F1144" s="111"/>
      <c r="G1144" s="111"/>
      <c r="H1144" s="111"/>
      <c r="I1144" s="218"/>
      <c r="J1144" s="159"/>
      <c r="K1144" s="184">
        <v>0</v>
      </c>
      <c r="L1144" s="77"/>
      <c r="M1144" s="105"/>
      <c r="N1144" s="44"/>
      <c r="O1144" s="76"/>
    </row>
    <row r="1145" spans="1:15" ht="0.75" hidden="1" customHeight="1" thickTop="1" thickBot="1">
      <c r="A1145" s="162"/>
      <c r="B1145" s="181"/>
      <c r="C1145" s="111"/>
      <c r="D1145" s="83"/>
      <c r="E1145" s="111"/>
      <c r="F1145" s="111"/>
      <c r="G1145" s="111"/>
      <c r="H1145" s="111"/>
      <c r="I1145" s="218"/>
      <c r="J1145" s="159"/>
      <c r="K1145" s="184">
        <v>0</v>
      </c>
      <c r="L1145" s="77"/>
      <c r="M1145" s="105"/>
      <c r="N1145" s="44"/>
      <c r="O1145" s="76"/>
    </row>
    <row r="1146" spans="1:15" ht="0.75" hidden="1" customHeight="1" thickTop="1" thickBot="1">
      <c r="A1146" s="162"/>
      <c r="B1146" s="181"/>
      <c r="C1146" s="111"/>
      <c r="D1146" s="83"/>
      <c r="E1146" s="111"/>
      <c r="F1146" s="111"/>
      <c r="G1146" s="111"/>
      <c r="H1146" s="111"/>
      <c r="I1146" s="218"/>
      <c r="J1146" s="159"/>
      <c r="K1146" s="184">
        <v>0</v>
      </c>
      <c r="L1146" s="77"/>
      <c r="M1146" s="105"/>
      <c r="N1146" s="44"/>
      <c r="O1146" s="76"/>
    </row>
    <row r="1147" spans="1:15" ht="0.75" hidden="1" customHeight="1" thickTop="1" thickBot="1">
      <c r="A1147" s="162"/>
      <c r="B1147" s="181"/>
      <c r="C1147" s="111"/>
      <c r="D1147" s="83"/>
      <c r="E1147" s="111"/>
      <c r="F1147" s="111"/>
      <c r="G1147" s="111"/>
      <c r="H1147" s="111"/>
      <c r="I1147" s="218"/>
      <c r="J1147" s="159"/>
      <c r="K1147" s="184">
        <v>0</v>
      </c>
      <c r="L1147" s="77"/>
      <c r="M1147" s="105"/>
      <c r="N1147" s="44"/>
      <c r="O1147" s="76"/>
    </row>
    <row r="1148" spans="1:15" ht="0.75" hidden="1" customHeight="1" thickTop="1" thickBot="1">
      <c r="A1148" s="162"/>
      <c r="B1148" s="181"/>
      <c r="C1148" s="111"/>
      <c r="D1148" s="83"/>
      <c r="E1148" s="111"/>
      <c r="F1148" s="111"/>
      <c r="G1148" s="111"/>
      <c r="H1148" s="111"/>
      <c r="I1148" s="218"/>
      <c r="J1148" s="159"/>
      <c r="K1148" s="184">
        <v>0</v>
      </c>
      <c r="L1148" s="77"/>
      <c r="M1148" s="105"/>
      <c r="N1148" s="44"/>
      <c r="O1148" s="76"/>
    </row>
    <row r="1149" spans="1:15" ht="0.75" hidden="1" customHeight="1" thickTop="1" thickBot="1">
      <c r="A1149" s="162"/>
      <c r="B1149" s="181"/>
      <c r="C1149" s="111"/>
      <c r="D1149" s="83"/>
      <c r="E1149" s="111"/>
      <c r="F1149" s="111"/>
      <c r="G1149" s="111"/>
      <c r="H1149" s="111"/>
      <c r="I1149" s="218"/>
      <c r="J1149" s="159"/>
      <c r="K1149" s="184">
        <v>0</v>
      </c>
      <c r="L1149" s="77"/>
      <c r="M1149" s="105"/>
      <c r="N1149" s="44"/>
      <c r="O1149" s="76"/>
    </row>
    <row r="1150" spans="1:15" ht="0.75" hidden="1" customHeight="1" thickTop="1" thickBot="1">
      <c r="A1150" s="162"/>
      <c r="B1150" s="181"/>
      <c r="C1150" s="111"/>
      <c r="D1150" s="83"/>
      <c r="E1150" s="111"/>
      <c r="F1150" s="111"/>
      <c r="G1150" s="111"/>
      <c r="H1150" s="111"/>
      <c r="I1150" s="218"/>
      <c r="J1150" s="159"/>
      <c r="K1150" s="184">
        <v>0</v>
      </c>
      <c r="L1150" s="77"/>
      <c r="M1150" s="105"/>
      <c r="N1150" s="44"/>
      <c r="O1150" s="76"/>
    </row>
    <row r="1151" spans="1:15" ht="18.75" customHeight="1" thickTop="1" thickBot="1">
      <c r="A1151" s="162"/>
      <c r="B1151" s="407"/>
      <c r="C1151" s="185" t="s">
        <v>569</v>
      </c>
      <c r="D1151" s="186">
        <v>7266106</v>
      </c>
      <c r="E1151" s="420" t="s">
        <v>1888</v>
      </c>
      <c r="F1151" s="420"/>
      <c r="G1151" s="420"/>
      <c r="H1151" s="420"/>
      <c r="I1151" s="187" t="s">
        <v>41</v>
      </c>
      <c r="J1151" s="145" t="s">
        <v>409</v>
      </c>
      <c r="K1151" s="188">
        <v>3.4943</v>
      </c>
      <c r="L1151" s="189">
        <f>K1151*(1-$H$3/100)</f>
        <v>3.4943</v>
      </c>
      <c r="M1151" s="190">
        <f>K1151*$H$2</f>
        <v>147.14497299999999</v>
      </c>
      <c r="N1151" s="191">
        <f>M1151*(1-$H$3/100)</f>
        <v>147.14497299999999</v>
      </c>
      <c r="O1151" s="76"/>
    </row>
    <row r="1152" spans="1:15" ht="18.75" customHeight="1" thickTop="1" thickBot="1">
      <c r="A1152" s="162"/>
      <c r="B1152" s="406"/>
      <c r="C1152" s="110" t="s">
        <v>570</v>
      </c>
      <c r="D1152" s="106">
        <v>7266206</v>
      </c>
      <c r="E1152" s="409" t="s">
        <v>1889</v>
      </c>
      <c r="F1152" s="409"/>
      <c r="G1152" s="409"/>
      <c r="H1152" s="409"/>
      <c r="I1152" s="113" t="s">
        <v>41</v>
      </c>
      <c r="J1152" s="145" t="s">
        <v>409</v>
      </c>
      <c r="K1152" s="114">
        <v>2.8136000000000001</v>
      </c>
      <c r="L1152" s="109">
        <f>K1152*(1-$H$3/100)</f>
        <v>2.8136000000000001</v>
      </c>
      <c r="M1152" s="108">
        <f>K1152*$H$2</f>
        <v>118.48069600000001</v>
      </c>
      <c r="N1152" s="118">
        <f>M1152*(1-$H$3/100)</f>
        <v>118.48069600000001</v>
      </c>
      <c r="O1152" s="76"/>
    </row>
    <row r="1153" spans="1:15" ht="18.75" hidden="1" customHeight="1" thickTop="1" thickBot="1">
      <c r="A1153" s="162"/>
      <c r="B1153" s="182"/>
      <c r="C1153" s="110"/>
      <c r="D1153" s="106"/>
      <c r="E1153" s="110"/>
      <c r="F1153" s="110"/>
      <c r="G1153" s="110"/>
      <c r="H1153" s="110"/>
      <c r="I1153" s="113"/>
      <c r="J1153" s="145"/>
      <c r="K1153" s="114">
        <v>0</v>
      </c>
      <c r="L1153" s="109"/>
      <c r="M1153" s="108"/>
      <c r="N1153" s="118"/>
      <c r="O1153" s="76"/>
    </row>
    <row r="1154" spans="1:15" ht="18.75" hidden="1" customHeight="1" thickTop="1" thickBot="1">
      <c r="A1154" s="162"/>
      <c r="B1154" s="182"/>
      <c r="C1154" s="110"/>
      <c r="D1154" s="106"/>
      <c r="E1154" s="110"/>
      <c r="F1154" s="110"/>
      <c r="G1154" s="110"/>
      <c r="H1154" s="110"/>
      <c r="I1154" s="113"/>
      <c r="J1154" s="145"/>
      <c r="K1154" s="114">
        <v>0</v>
      </c>
      <c r="L1154" s="109"/>
      <c r="M1154" s="108"/>
      <c r="N1154" s="118"/>
      <c r="O1154" s="76"/>
    </row>
    <row r="1155" spans="1:15" ht="18.75" hidden="1" customHeight="1" thickTop="1" thickBot="1">
      <c r="A1155" s="162"/>
      <c r="B1155" s="182"/>
      <c r="C1155" s="110"/>
      <c r="D1155" s="106"/>
      <c r="E1155" s="110"/>
      <c r="F1155" s="110"/>
      <c r="G1155" s="110"/>
      <c r="H1155" s="110"/>
      <c r="I1155" s="113"/>
      <c r="J1155" s="145"/>
      <c r="K1155" s="114">
        <v>0</v>
      </c>
      <c r="L1155" s="109"/>
      <c r="M1155" s="108"/>
      <c r="N1155" s="118"/>
      <c r="O1155" s="76"/>
    </row>
    <row r="1156" spans="1:15" ht="18.75" hidden="1" customHeight="1" thickTop="1" thickBot="1">
      <c r="A1156" s="162"/>
      <c r="B1156" s="182"/>
      <c r="C1156" s="110"/>
      <c r="D1156" s="106"/>
      <c r="E1156" s="110"/>
      <c r="F1156" s="110"/>
      <c r="G1156" s="110"/>
      <c r="H1156" s="110"/>
      <c r="I1156" s="113"/>
      <c r="J1156" s="145"/>
      <c r="K1156" s="114">
        <v>0</v>
      </c>
      <c r="L1156" s="109"/>
      <c r="M1156" s="108"/>
      <c r="N1156" s="118"/>
      <c r="O1156" s="76"/>
    </row>
    <row r="1157" spans="1:15" ht="18.75" hidden="1" customHeight="1" thickTop="1" thickBot="1">
      <c r="A1157" s="162"/>
      <c r="B1157" s="182"/>
      <c r="C1157" s="110"/>
      <c r="D1157" s="106"/>
      <c r="E1157" s="110"/>
      <c r="F1157" s="110"/>
      <c r="G1157" s="110"/>
      <c r="H1157" s="110"/>
      <c r="I1157" s="113"/>
      <c r="J1157" s="145"/>
      <c r="K1157" s="114">
        <v>0</v>
      </c>
      <c r="L1157" s="109"/>
      <c r="M1157" s="108"/>
      <c r="N1157" s="118"/>
      <c r="O1157" s="76"/>
    </row>
    <row r="1158" spans="1:15" ht="18.75" hidden="1" customHeight="1" thickTop="1" thickBot="1">
      <c r="A1158" s="162"/>
      <c r="B1158" s="182"/>
      <c r="C1158" s="110"/>
      <c r="D1158" s="106"/>
      <c r="E1158" s="110"/>
      <c r="F1158" s="110"/>
      <c r="G1158" s="110"/>
      <c r="H1158" s="110"/>
      <c r="I1158" s="113"/>
      <c r="J1158" s="145"/>
      <c r="K1158" s="114">
        <v>0</v>
      </c>
      <c r="L1158" s="109"/>
      <c r="M1158" s="108"/>
      <c r="N1158" s="118"/>
      <c r="O1158" s="76"/>
    </row>
    <row r="1159" spans="1:15" ht="18.75" hidden="1" customHeight="1" thickTop="1" thickBot="1">
      <c r="A1159" s="162"/>
      <c r="B1159" s="182"/>
      <c r="C1159" s="110"/>
      <c r="D1159" s="106"/>
      <c r="E1159" s="110"/>
      <c r="F1159" s="110"/>
      <c r="G1159" s="110"/>
      <c r="H1159" s="110"/>
      <c r="I1159" s="113"/>
      <c r="J1159" s="145"/>
      <c r="K1159" s="114">
        <v>0</v>
      </c>
      <c r="L1159" s="109"/>
      <c r="M1159" s="108"/>
      <c r="N1159" s="118"/>
      <c r="O1159" s="76"/>
    </row>
    <row r="1160" spans="1:15" ht="18.75" hidden="1" customHeight="1" thickTop="1" thickBot="1">
      <c r="A1160" s="162"/>
      <c r="B1160" s="182"/>
      <c r="C1160" s="110"/>
      <c r="D1160" s="106"/>
      <c r="E1160" s="110"/>
      <c r="F1160" s="110"/>
      <c r="G1160" s="110"/>
      <c r="H1160" s="110"/>
      <c r="I1160" s="113"/>
      <c r="J1160" s="145"/>
      <c r="K1160" s="114">
        <v>0</v>
      </c>
      <c r="L1160" s="109"/>
      <c r="M1160" s="108"/>
      <c r="N1160" s="118"/>
      <c r="O1160" s="76"/>
    </row>
    <row r="1161" spans="1:15" ht="18.75" hidden="1" customHeight="1" thickTop="1" thickBot="1">
      <c r="A1161" s="162"/>
      <c r="B1161" s="182"/>
      <c r="C1161" s="110"/>
      <c r="D1161" s="106"/>
      <c r="E1161" s="110"/>
      <c r="F1161" s="110"/>
      <c r="G1161" s="110"/>
      <c r="H1161" s="110"/>
      <c r="I1161" s="113"/>
      <c r="J1161" s="145"/>
      <c r="K1161" s="114">
        <v>0</v>
      </c>
      <c r="L1161" s="109"/>
      <c r="M1161" s="108"/>
      <c r="N1161" s="118"/>
      <c r="O1161" s="76"/>
    </row>
    <row r="1162" spans="1:15" ht="18.75" hidden="1" customHeight="1" thickTop="1" thickBot="1">
      <c r="A1162" s="162"/>
      <c r="B1162" s="182"/>
      <c r="C1162" s="110"/>
      <c r="D1162" s="106"/>
      <c r="E1162" s="110"/>
      <c r="F1162" s="110"/>
      <c r="G1162" s="110"/>
      <c r="H1162" s="110"/>
      <c r="I1162" s="113"/>
      <c r="J1162" s="145"/>
      <c r="K1162" s="114">
        <v>0</v>
      </c>
      <c r="L1162" s="109"/>
      <c r="M1162" s="108"/>
      <c r="N1162" s="118"/>
      <c r="O1162" s="76"/>
    </row>
    <row r="1163" spans="1:15" ht="18.75" customHeight="1" thickTop="1" thickBot="1">
      <c r="A1163" s="162"/>
      <c r="B1163" s="146"/>
      <c r="C1163" s="110" t="s">
        <v>564</v>
      </c>
      <c r="D1163" s="106">
        <v>7268506</v>
      </c>
      <c r="E1163" s="409" t="s">
        <v>563</v>
      </c>
      <c r="F1163" s="409"/>
      <c r="G1163" s="409"/>
      <c r="H1163" s="409"/>
      <c r="I1163" s="113" t="s">
        <v>41</v>
      </c>
      <c r="J1163" s="145" t="s">
        <v>409</v>
      </c>
      <c r="K1163" s="114">
        <v>0</v>
      </c>
      <c r="L1163" s="109">
        <f>K1163*(1-$H$3/100)</f>
        <v>0</v>
      </c>
      <c r="M1163" s="108">
        <f>K1163*$H$2</f>
        <v>0</v>
      </c>
      <c r="N1163" s="118">
        <f>M1163*(1-$H$3/100)</f>
        <v>0</v>
      </c>
      <c r="O1163" s="76"/>
    </row>
    <row r="1164" spans="1:15" ht="18.75" hidden="1" customHeight="1" thickTop="1" thickBot="1">
      <c r="A1164" s="162"/>
      <c r="B1164" s="75"/>
      <c r="C1164" s="111"/>
      <c r="D1164" s="83"/>
      <c r="E1164" s="111"/>
      <c r="F1164" s="111"/>
      <c r="G1164" s="111"/>
      <c r="H1164" s="111"/>
      <c r="I1164" s="218"/>
      <c r="J1164" s="145"/>
      <c r="K1164" s="184">
        <v>0</v>
      </c>
      <c r="L1164" s="77"/>
      <c r="M1164" s="105"/>
      <c r="N1164" s="44"/>
      <c r="O1164" s="76"/>
    </row>
    <row r="1165" spans="1:15" ht="18.75" hidden="1" customHeight="1" thickTop="1" thickBot="1">
      <c r="A1165" s="162"/>
      <c r="B1165" s="75"/>
      <c r="C1165" s="111"/>
      <c r="D1165" s="83"/>
      <c r="E1165" s="111"/>
      <c r="F1165" s="111"/>
      <c r="G1165" s="111"/>
      <c r="H1165" s="111"/>
      <c r="I1165" s="218"/>
      <c r="J1165" s="145"/>
      <c r="K1165" s="184">
        <v>0</v>
      </c>
      <c r="L1165" s="77"/>
      <c r="M1165" s="105"/>
      <c r="N1165" s="44"/>
      <c r="O1165" s="76"/>
    </row>
    <row r="1166" spans="1:15" ht="18.75" hidden="1" customHeight="1" thickTop="1" thickBot="1">
      <c r="A1166" s="162"/>
      <c r="B1166" s="75"/>
      <c r="C1166" s="111"/>
      <c r="D1166" s="83"/>
      <c r="E1166" s="111"/>
      <c r="F1166" s="111"/>
      <c r="G1166" s="111"/>
      <c r="H1166" s="111"/>
      <c r="I1166" s="218"/>
      <c r="J1166" s="145"/>
      <c r="K1166" s="184">
        <v>0</v>
      </c>
      <c r="L1166" s="77"/>
      <c r="M1166" s="105"/>
      <c r="N1166" s="44"/>
      <c r="O1166" s="76"/>
    </row>
    <row r="1167" spans="1:15" ht="18.75" hidden="1" customHeight="1" thickTop="1" thickBot="1">
      <c r="A1167" s="162"/>
      <c r="B1167" s="75"/>
      <c r="C1167" s="111"/>
      <c r="D1167" s="83"/>
      <c r="E1167" s="111"/>
      <c r="F1167" s="111"/>
      <c r="G1167" s="111"/>
      <c r="H1167" s="111"/>
      <c r="I1167" s="218"/>
      <c r="J1167" s="145"/>
      <c r="K1167" s="184">
        <v>0</v>
      </c>
      <c r="L1167" s="77"/>
      <c r="M1167" s="105"/>
      <c r="N1167" s="44"/>
      <c r="O1167" s="76"/>
    </row>
    <row r="1168" spans="1:15" ht="18.75" hidden="1" customHeight="1" thickTop="1" thickBot="1">
      <c r="A1168" s="162"/>
      <c r="B1168" s="75"/>
      <c r="C1168" s="111"/>
      <c r="D1168" s="83"/>
      <c r="E1168" s="111"/>
      <c r="F1168" s="111"/>
      <c r="G1168" s="111"/>
      <c r="H1168" s="111"/>
      <c r="I1168" s="218"/>
      <c r="J1168" s="145"/>
      <c r="K1168" s="184">
        <v>0</v>
      </c>
      <c r="L1168" s="77"/>
      <c r="M1168" s="105"/>
      <c r="N1168" s="44"/>
      <c r="O1168" s="76"/>
    </row>
    <row r="1169" spans="1:15" ht="18.75" hidden="1" customHeight="1" thickTop="1" thickBot="1">
      <c r="A1169" s="162"/>
      <c r="B1169" s="75"/>
      <c r="C1169" s="111"/>
      <c r="D1169" s="83"/>
      <c r="E1169" s="111"/>
      <c r="F1169" s="111"/>
      <c r="G1169" s="111"/>
      <c r="H1169" s="111"/>
      <c r="I1169" s="218"/>
      <c r="J1169" s="145"/>
      <c r="K1169" s="184">
        <v>0</v>
      </c>
      <c r="L1169" s="77"/>
      <c r="M1169" s="105"/>
      <c r="N1169" s="44"/>
      <c r="O1169" s="76"/>
    </row>
    <row r="1170" spans="1:15" ht="18.75" hidden="1" customHeight="1" thickTop="1" thickBot="1">
      <c r="A1170" s="162"/>
      <c r="B1170" s="75"/>
      <c r="C1170" s="111"/>
      <c r="D1170" s="83"/>
      <c r="E1170" s="111"/>
      <c r="F1170" s="111"/>
      <c r="G1170" s="111"/>
      <c r="H1170" s="111"/>
      <c r="I1170" s="218"/>
      <c r="J1170" s="145"/>
      <c r="K1170" s="184">
        <v>0</v>
      </c>
      <c r="L1170" s="77"/>
      <c r="M1170" s="105"/>
      <c r="N1170" s="44"/>
      <c r="O1170" s="76"/>
    </row>
    <row r="1171" spans="1:15" ht="18.75" hidden="1" customHeight="1" thickTop="1" thickBot="1">
      <c r="A1171" s="162"/>
      <c r="B1171" s="75"/>
      <c r="C1171" s="111"/>
      <c r="D1171" s="83"/>
      <c r="E1171" s="111"/>
      <c r="F1171" s="111"/>
      <c r="G1171" s="111"/>
      <c r="H1171" s="111"/>
      <c r="I1171" s="218"/>
      <c r="J1171" s="145"/>
      <c r="K1171" s="184">
        <v>0</v>
      </c>
      <c r="L1171" s="77"/>
      <c r="M1171" s="105"/>
      <c r="N1171" s="44"/>
      <c r="O1171" s="76"/>
    </row>
    <row r="1172" spans="1:15" ht="18.75" hidden="1" customHeight="1" thickTop="1" thickBot="1">
      <c r="A1172" s="162"/>
      <c r="B1172" s="75"/>
      <c r="C1172" s="111"/>
      <c r="D1172" s="83"/>
      <c r="E1172" s="111"/>
      <c r="F1172" s="111"/>
      <c r="G1172" s="111"/>
      <c r="H1172" s="111"/>
      <c r="I1172" s="218"/>
      <c r="J1172" s="145"/>
      <c r="K1172" s="184">
        <v>0</v>
      </c>
      <c r="L1172" s="77"/>
      <c r="M1172" s="105"/>
      <c r="N1172" s="44"/>
      <c r="O1172" s="76"/>
    </row>
    <row r="1173" spans="1:15" ht="51" hidden="1" customHeight="1" thickTop="1" thickBot="1">
      <c r="A1173" s="162"/>
      <c r="B1173" s="75"/>
      <c r="C1173" s="111"/>
      <c r="D1173" s="83"/>
      <c r="E1173" s="111"/>
      <c r="F1173" s="111"/>
      <c r="G1173" s="111"/>
      <c r="H1173" s="111"/>
      <c r="I1173" s="218"/>
      <c r="J1173" s="145"/>
      <c r="K1173" s="184">
        <v>0</v>
      </c>
      <c r="L1173" s="77"/>
      <c r="M1173" s="105"/>
      <c r="N1173" s="44"/>
      <c r="O1173" s="76"/>
    </row>
    <row r="1174" spans="1:15" ht="18.75" hidden="1" customHeight="1" thickTop="1" thickBot="1">
      <c r="A1174" s="162"/>
      <c r="B1174" s="405"/>
      <c r="C1174" s="185" t="s">
        <v>571</v>
      </c>
      <c r="D1174" s="186">
        <v>7269006</v>
      </c>
      <c r="E1174" s="420" t="s">
        <v>1890</v>
      </c>
      <c r="F1174" s="420"/>
      <c r="G1174" s="420"/>
      <c r="H1174" s="420"/>
      <c r="I1174" s="187" t="s">
        <v>41</v>
      </c>
      <c r="J1174" s="145" t="s">
        <v>409</v>
      </c>
      <c r="K1174" s="188">
        <v>0</v>
      </c>
      <c r="L1174" s="189">
        <f>K1174*(1-$H$3/100)</f>
        <v>0</v>
      </c>
      <c r="M1174" s="293">
        <f>K1174*$H$2</f>
        <v>0</v>
      </c>
      <c r="N1174" s="294">
        <f>M1174*(1-$H$3/100)</f>
        <v>0</v>
      </c>
      <c r="O1174" s="76"/>
    </row>
    <row r="1175" spans="1:15" ht="18.75" hidden="1" customHeight="1" thickTop="1" thickBot="1">
      <c r="A1175" s="162"/>
      <c r="B1175" s="405"/>
      <c r="C1175" s="112" t="s">
        <v>805</v>
      </c>
      <c r="D1175" s="95">
        <v>7269809</v>
      </c>
      <c r="E1175" s="414" t="s">
        <v>573</v>
      </c>
      <c r="F1175" s="414"/>
      <c r="G1175" s="414"/>
      <c r="H1175" s="414"/>
      <c r="I1175" s="96" t="s">
        <v>41</v>
      </c>
      <c r="J1175" s="144" t="s">
        <v>572</v>
      </c>
      <c r="K1175" s="98">
        <v>0</v>
      </c>
      <c r="L1175" s="99">
        <f>K1175*(1-$H$3/100)</f>
        <v>0</v>
      </c>
      <c r="M1175" s="290">
        <f>K1175*$H$2</f>
        <v>0</v>
      </c>
      <c r="N1175" s="287">
        <f>M1175*(1-$H$3/100)</f>
        <v>0</v>
      </c>
      <c r="O1175" s="76"/>
    </row>
    <row r="1176" spans="1:15" ht="18.75" hidden="1" customHeight="1" thickTop="1" thickBot="1">
      <c r="A1176" s="162"/>
      <c r="B1176" s="406"/>
      <c r="C1176" s="110" t="s">
        <v>806</v>
      </c>
      <c r="D1176" s="106">
        <v>7269909</v>
      </c>
      <c r="E1176" s="409" t="s">
        <v>574</v>
      </c>
      <c r="F1176" s="409"/>
      <c r="G1176" s="409"/>
      <c r="H1176" s="409"/>
      <c r="I1176" s="113" t="s">
        <v>41</v>
      </c>
      <c r="J1176" s="144" t="s">
        <v>572</v>
      </c>
      <c r="K1176" s="114">
        <v>0</v>
      </c>
      <c r="L1176" s="109">
        <f>K1176*(1-$H$3/100)</f>
        <v>0</v>
      </c>
      <c r="M1176" s="281">
        <f>K1176*$H$2</f>
        <v>0</v>
      </c>
      <c r="N1176" s="282">
        <f>M1176*(1-$H$3/100)</f>
        <v>0</v>
      </c>
      <c r="O1176" s="76"/>
    </row>
    <row r="1177" spans="1:15" ht="18.75" hidden="1" customHeight="1" thickTop="1" thickBot="1">
      <c r="A1177" s="162"/>
      <c r="B1177" s="181"/>
      <c r="C1177" s="111"/>
      <c r="D1177" s="83"/>
      <c r="E1177" s="111"/>
      <c r="F1177" s="111"/>
      <c r="G1177" s="111"/>
      <c r="H1177" s="111"/>
      <c r="I1177" s="218"/>
      <c r="J1177" s="144"/>
      <c r="K1177" s="184">
        <v>0</v>
      </c>
      <c r="L1177" s="77"/>
      <c r="M1177" s="105"/>
      <c r="N1177" s="44"/>
      <c r="O1177" s="76"/>
    </row>
    <row r="1178" spans="1:15" ht="18.75" hidden="1" customHeight="1" thickTop="1" thickBot="1">
      <c r="A1178" s="162"/>
      <c r="B1178" s="181"/>
      <c r="C1178" s="111"/>
      <c r="D1178" s="83"/>
      <c r="E1178" s="111"/>
      <c r="F1178" s="111"/>
      <c r="G1178" s="111"/>
      <c r="H1178" s="111"/>
      <c r="I1178" s="218"/>
      <c r="J1178" s="144"/>
      <c r="K1178" s="184">
        <v>0</v>
      </c>
      <c r="L1178" s="77"/>
      <c r="M1178" s="105"/>
      <c r="N1178" s="44"/>
      <c r="O1178" s="76"/>
    </row>
    <row r="1179" spans="1:15" ht="18.75" hidden="1" customHeight="1" thickTop="1" thickBot="1">
      <c r="A1179" s="162"/>
      <c r="B1179" s="181"/>
      <c r="C1179" s="111"/>
      <c r="D1179" s="83"/>
      <c r="E1179" s="111"/>
      <c r="F1179" s="111"/>
      <c r="G1179" s="111"/>
      <c r="H1179" s="111"/>
      <c r="I1179" s="218"/>
      <c r="J1179" s="144"/>
      <c r="K1179" s="184">
        <v>0</v>
      </c>
      <c r="L1179" s="77"/>
      <c r="M1179" s="105"/>
      <c r="N1179" s="44"/>
      <c r="O1179" s="76"/>
    </row>
    <row r="1180" spans="1:15" ht="18.75" hidden="1" customHeight="1" thickTop="1" thickBot="1">
      <c r="A1180" s="162"/>
      <c r="B1180" s="181"/>
      <c r="C1180" s="111"/>
      <c r="D1180" s="83"/>
      <c r="E1180" s="111"/>
      <c r="F1180" s="111"/>
      <c r="G1180" s="111"/>
      <c r="H1180" s="111"/>
      <c r="I1180" s="218"/>
      <c r="J1180" s="144"/>
      <c r="K1180" s="184">
        <v>0</v>
      </c>
      <c r="L1180" s="77"/>
      <c r="M1180" s="105"/>
      <c r="N1180" s="44"/>
      <c r="O1180" s="76"/>
    </row>
    <row r="1181" spans="1:15" ht="18.75" hidden="1" customHeight="1" thickTop="1" thickBot="1">
      <c r="A1181" s="162"/>
      <c r="B1181" s="181"/>
      <c r="C1181" s="111"/>
      <c r="D1181" s="83"/>
      <c r="E1181" s="111"/>
      <c r="F1181" s="111"/>
      <c r="G1181" s="111"/>
      <c r="H1181" s="111"/>
      <c r="I1181" s="218"/>
      <c r="J1181" s="144"/>
      <c r="K1181" s="184">
        <v>0</v>
      </c>
      <c r="L1181" s="77"/>
      <c r="M1181" s="105"/>
      <c r="N1181" s="44"/>
      <c r="O1181" s="76"/>
    </row>
    <row r="1182" spans="1:15" ht="18.75" hidden="1" customHeight="1" thickTop="1" thickBot="1">
      <c r="A1182" s="162"/>
      <c r="B1182" s="181"/>
      <c r="C1182" s="111"/>
      <c r="D1182" s="83"/>
      <c r="E1182" s="111"/>
      <c r="F1182" s="111"/>
      <c r="G1182" s="111"/>
      <c r="H1182" s="111"/>
      <c r="I1182" s="218"/>
      <c r="J1182" s="144"/>
      <c r="K1182" s="184">
        <v>0</v>
      </c>
      <c r="L1182" s="77"/>
      <c r="M1182" s="105"/>
      <c r="N1182" s="44"/>
      <c r="O1182" s="76"/>
    </row>
    <row r="1183" spans="1:15" ht="18.75" hidden="1" customHeight="1" thickTop="1" thickBot="1">
      <c r="A1183" s="162"/>
      <c r="B1183" s="181"/>
      <c r="C1183" s="111"/>
      <c r="D1183" s="83"/>
      <c r="E1183" s="111"/>
      <c r="F1183" s="111"/>
      <c r="G1183" s="111"/>
      <c r="H1183" s="111"/>
      <c r="I1183" s="218"/>
      <c r="J1183" s="144"/>
      <c r="K1183" s="184">
        <v>0</v>
      </c>
      <c r="L1183" s="77"/>
      <c r="M1183" s="105"/>
      <c r="N1183" s="44"/>
      <c r="O1183" s="76"/>
    </row>
    <row r="1184" spans="1:15" ht="18.75" hidden="1" customHeight="1" thickTop="1" thickBot="1">
      <c r="A1184" s="162"/>
      <c r="B1184" s="181"/>
      <c r="C1184" s="111"/>
      <c r="D1184" s="83"/>
      <c r="E1184" s="111"/>
      <c r="F1184" s="111"/>
      <c r="G1184" s="111"/>
      <c r="H1184" s="111"/>
      <c r="I1184" s="218"/>
      <c r="J1184" s="144"/>
      <c r="K1184" s="184">
        <v>0</v>
      </c>
      <c r="L1184" s="77"/>
      <c r="M1184" s="105"/>
      <c r="N1184" s="44"/>
      <c r="O1184" s="76"/>
    </row>
    <row r="1185" spans="1:15" ht="18.75" hidden="1" customHeight="1" thickTop="1" thickBot="1">
      <c r="A1185" s="162"/>
      <c r="B1185" s="181"/>
      <c r="C1185" s="111"/>
      <c r="D1185" s="83"/>
      <c r="E1185" s="111"/>
      <c r="F1185" s="111"/>
      <c r="G1185" s="111"/>
      <c r="H1185" s="111"/>
      <c r="I1185" s="218"/>
      <c r="J1185" s="144"/>
      <c r="K1185" s="184">
        <v>0</v>
      </c>
      <c r="L1185" s="77"/>
      <c r="M1185" s="105"/>
      <c r="N1185" s="44"/>
      <c r="O1185" s="76"/>
    </row>
    <row r="1186" spans="1:15" ht="18.75" hidden="1" customHeight="1" thickTop="1" thickBot="1">
      <c r="A1186" s="162"/>
      <c r="B1186" s="181"/>
      <c r="C1186" s="111"/>
      <c r="D1186" s="83"/>
      <c r="E1186" s="111"/>
      <c r="F1186" s="111"/>
      <c r="G1186" s="111"/>
      <c r="H1186" s="111"/>
      <c r="I1186" s="218"/>
      <c r="J1186" s="144"/>
      <c r="K1186" s="184">
        <v>0</v>
      </c>
      <c r="L1186" s="77"/>
      <c r="M1186" s="105"/>
      <c r="N1186" s="44"/>
      <c r="O1186" s="76"/>
    </row>
    <row r="1187" spans="1:15" ht="18.75" customHeight="1" thickTop="1" thickBot="1">
      <c r="A1187" s="162"/>
      <c r="B1187" s="407"/>
      <c r="C1187" s="38" t="s">
        <v>575</v>
      </c>
      <c r="D1187" s="37">
        <v>7273001</v>
      </c>
      <c r="E1187" s="408" t="s">
        <v>1891</v>
      </c>
      <c r="F1187" s="408"/>
      <c r="G1187" s="408"/>
      <c r="H1187" s="408"/>
      <c r="I1187" s="65" t="s">
        <v>41</v>
      </c>
      <c r="J1187" s="60" t="s">
        <v>385</v>
      </c>
      <c r="K1187" s="101">
        <v>2.1139999999999999</v>
      </c>
      <c r="L1187" s="70">
        <f>K1187*(1-$H$3/100)</f>
        <v>2.1139999999999999</v>
      </c>
      <c r="M1187" s="66">
        <f>K1187*$H$2</f>
        <v>89.020539999999997</v>
      </c>
      <c r="N1187" s="43">
        <f>M1187*(1-$H$3/100)</f>
        <v>89.020539999999997</v>
      </c>
      <c r="O1187" s="76"/>
    </row>
    <row r="1188" spans="1:15" ht="18.75" customHeight="1" thickTop="1" thickBot="1">
      <c r="A1188" s="162"/>
      <c r="B1188" s="405"/>
      <c r="C1188" s="38" t="s">
        <v>576</v>
      </c>
      <c r="D1188" s="37">
        <v>7273002</v>
      </c>
      <c r="E1188" s="408" t="s">
        <v>1891</v>
      </c>
      <c r="F1188" s="408"/>
      <c r="G1188" s="408"/>
      <c r="H1188" s="408"/>
      <c r="I1188" s="65" t="s">
        <v>41</v>
      </c>
      <c r="J1188" s="84" t="s">
        <v>11</v>
      </c>
      <c r="K1188" s="101">
        <v>10.230787468247248</v>
      </c>
      <c r="L1188" s="70">
        <f>K1188*(1-$H$3/100)</f>
        <v>10.230787468247248</v>
      </c>
      <c r="M1188" s="66">
        <f>K1188*$H$2</f>
        <v>430.81846028789164</v>
      </c>
      <c r="N1188" s="43">
        <f>M1188*(1-$H$3/100)</f>
        <v>430.81846028789164</v>
      </c>
      <c r="O1188" s="76"/>
    </row>
    <row r="1189" spans="1:15" ht="18.75" customHeight="1" thickTop="1" thickBot="1">
      <c r="A1189" s="162"/>
      <c r="B1189" s="405"/>
      <c r="C1189" s="38" t="s">
        <v>577</v>
      </c>
      <c r="D1189" s="37">
        <v>7273004</v>
      </c>
      <c r="E1189" s="408" t="s">
        <v>1891</v>
      </c>
      <c r="F1189" s="408"/>
      <c r="G1189" s="408"/>
      <c r="H1189" s="408"/>
      <c r="I1189" s="65" t="s">
        <v>41</v>
      </c>
      <c r="J1189" s="85" t="s">
        <v>386</v>
      </c>
      <c r="K1189" s="101">
        <v>7.2605588484335311</v>
      </c>
      <c r="L1189" s="70">
        <f>K1189*(1-$H$3/100)</f>
        <v>7.2605588484335311</v>
      </c>
      <c r="M1189" s="66">
        <f>K1189*$H$2</f>
        <v>305.74213310753601</v>
      </c>
      <c r="N1189" s="43">
        <f>M1189*(1-$H$3/100)</f>
        <v>305.74213310753601</v>
      </c>
      <c r="O1189" s="76"/>
    </row>
    <row r="1190" spans="1:15" ht="18.75" customHeight="1" thickTop="1" thickBot="1">
      <c r="A1190" s="162"/>
      <c r="B1190" s="406"/>
      <c r="C1190" s="110" t="s">
        <v>578</v>
      </c>
      <c r="D1190" s="106">
        <v>7273008</v>
      </c>
      <c r="E1190" s="409" t="s">
        <v>1891</v>
      </c>
      <c r="F1190" s="409"/>
      <c r="G1190" s="409"/>
      <c r="H1190" s="409"/>
      <c r="I1190" s="113" t="s">
        <v>41</v>
      </c>
      <c r="J1190" s="103" t="s">
        <v>388</v>
      </c>
      <c r="K1190" s="114">
        <v>6.3529889923793386</v>
      </c>
      <c r="L1190" s="109">
        <f>K1190*(1-$H$3/100)</f>
        <v>6.3529889923793386</v>
      </c>
      <c r="M1190" s="108">
        <f>K1190*$H$2</f>
        <v>267.52436646909393</v>
      </c>
      <c r="N1190" s="118">
        <f>M1190*(1-$H$3/100)</f>
        <v>267.52436646909393</v>
      </c>
      <c r="O1190" s="76"/>
    </row>
    <row r="1191" spans="1:15" ht="18.75" hidden="1" customHeight="1" thickTop="1" thickBot="1">
      <c r="A1191" s="162"/>
      <c r="B1191" s="181"/>
      <c r="C1191" s="111"/>
      <c r="D1191" s="83"/>
      <c r="E1191" s="111"/>
      <c r="F1191" s="111"/>
      <c r="G1191" s="111"/>
      <c r="H1191" s="111"/>
      <c r="I1191" s="218"/>
      <c r="J1191" s="103"/>
      <c r="K1191" s="184">
        <v>0</v>
      </c>
      <c r="L1191" s="77"/>
      <c r="M1191" s="105"/>
      <c r="N1191" s="44"/>
      <c r="O1191" s="76"/>
    </row>
    <row r="1192" spans="1:15" ht="18.75" hidden="1" customHeight="1" thickTop="1" thickBot="1">
      <c r="A1192" s="162"/>
      <c r="B1192" s="181"/>
      <c r="C1192" s="111"/>
      <c r="D1192" s="83"/>
      <c r="E1192" s="111"/>
      <c r="F1192" s="111"/>
      <c r="G1192" s="111"/>
      <c r="H1192" s="111"/>
      <c r="I1192" s="218"/>
      <c r="J1192" s="103"/>
      <c r="K1192" s="184">
        <v>0</v>
      </c>
      <c r="L1192" s="77"/>
      <c r="M1192" s="105"/>
      <c r="N1192" s="44"/>
      <c r="O1192" s="76"/>
    </row>
    <row r="1193" spans="1:15" ht="18.75" hidden="1" customHeight="1" thickTop="1" thickBot="1">
      <c r="A1193" s="162"/>
      <c r="B1193" s="181"/>
      <c r="C1193" s="111"/>
      <c r="D1193" s="83"/>
      <c r="E1193" s="111"/>
      <c r="F1193" s="111"/>
      <c r="G1193" s="111"/>
      <c r="H1193" s="111"/>
      <c r="I1193" s="218"/>
      <c r="J1193" s="103"/>
      <c r="K1193" s="184">
        <v>0</v>
      </c>
      <c r="L1193" s="77"/>
      <c r="M1193" s="105"/>
      <c r="N1193" s="44"/>
      <c r="O1193" s="76"/>
    </row>
    <row r="1194" spans="1:15" ht="18.75" hidden="1" customHeight="1" thickTop="1" thickBot="1">
      <c r="A1194" s="162"/>
      <c r="B1194" s="181"/>
      <c r="C1194" s="111"/>
      <c r="D1194" s="83"/>
      <c r="E1194" s="111"/>
      <c r="F1194" s="111"/>
      <c r="G1194" s="111"/>
      <c r="H1194" s="111"/>
      <c r="I1194" s="218"/>
      <c r="J1194" s="103"/>
      <c r="K1194" s="184">
        <v>0</v>
      </c>
      <c r="L1194" s="77"/>
      <c r="M1194" s="105"/>
      <c r="N1194" s="44"/>
      <c r="O1194" s="76"/>
    </row>
    <row r="1195" spans="1:15" ht="18.75" hidden="1" customHeight="1" thickTop="1" thickBot="1">
      <c r="A1195" s="162"/>
      <c r="B1195" s="181"/>
      <c r="C1195" s="111"/>
      <c r="D1195" s="83"/>
      <c r="E1195" s="111"/>
      <c r="F1195" s="111"/>
      <c r="G1195" s="111"/>
      <c r="H1195" s="111"/>
      <c r="I1195" s="218"/>
      <c r="J1195" s="103"/>
      <c r="K1195" s="184">
        <v>0</v>
      </c>
      <c r="L1195" s="77"/>
      <c r="M1195" s="105"/>
      <c r="N1195" s="44"/>
      <c r="O1195" s="76"/>
    </row>
    <row r="1196" spans="1:15" ht="18.75" hidden="1" customHeight="1" thickTop="1" thickBot="1">
      <c r="A1196" s="162"/>
      <c r="B1196" s="181"/>
      <c r="C1196" s="111"/>
      <c r="D1196" s="83"/>
      <c r="E1196" s="111"/>
      <c r="F1196" s="111"/>
      <c r="G1196" s="111"/>
      <c r="H1196" s="111"/>
      <c r="I1196" s="218"/>
      <c r="J1196" s="103"/>
      <c r="K1196" s="184">
        <v>0</v>
      </c>
      <c r="L1196" s="77"/>
      <c r="M1196" s="105"/>
      <c r="N1196" s="44"/>
      <c r="O1196" s="76"/>
    </row>
    <row r="1197" spans="1:15" ht="18.75" hidden="1" customHeight="1" thickTop="1" thickBot="1">
      <c r="A1197" s="162"/>
      <c r="B1197" s="181"/>
      <c r="C1197" s="111"/>
      <c r="D1197" s="83"/>
      <c r="E1197" s="111"/>
      <c r="F1197" s="111"/>
      <c r="G1197" s="111"/>
      <c r="H1197" s="111"/>
      <c r="I1197" s="218"/>
      <c r="J1197" s="103"/>
      <c r="K1197" s="184">
        <v>0</v>
      </c>
      <c r="L1197" s="77"/>
      <c r="M1197" s="105"/>
      <c r="N1197" s="44"/>
      <c r="O1197" s="76"/>
    </row>
    <row r="1198" spans="1:15" ht="18.75" hidden="1" customHeight="1" thickTop="1" thickBot="1">
      <c r="A1198" s="162"/>
      <c r="B1198" s="181"/>
      <c r="C1198" s="111"/>
      <c r="D1198" s="83"/>
      <c r="E1198" s="111"/>
      <c r="F1198" s="111"/>
      <c r="G1198" s="111"/>
      <c r="H1198" s="111"/>
      <c r="I1198" s="218"/>
      <c r="J1198" s="103"/>
      <c r="K1198" s="184">
        <v>0</v>
      </c>
      <c r="L1198" s="77"/>
      <c r="M1198" s="105"/>
      <c r="N1198" s="44"/>
      <c r="O1198" s="76"/>
    </row>
    <row r="1199" spans="1:15" ht="18.75" hidden="1" customHeight="1" thickTop="1" thickBot="1">
      <c r="A1199" s="162"/>
      <c r="B1199" s="181"/>
      <c r="C1199" s="111"/>
      <c r="D1199" s="83"/>
      <c r="E1199" s="111"/>
      <c r="F1199" s="111"/>
      <c r="G1199" s="111"/>
      <c r="H1199" s="111"/>
      <c r="I1199" s="218"/>
      <c r="J1199" s="103"/>
      <c r="K1199" s="184">
        <v>0</v>
      </c>
      <c r="L1199" s="77"/>
      <c r="M1199" s="105"/>
      <c r="N1199" s="44"/>
      <c r="O1199" s="76"/>
    </row>
    <row r="1200" spans="1:15" ht="18.75" hidden="1" customHeight="1" thickTop="1" thickBot="1">
      <c r="A1200" s="162"/>
      <c r="B1200" s="181"/>
      <c r="C1200" s="111"/>
      <c r="D1200" s="83"/>
      <c r="E1200" s="111"/>
      <c r="F1200" s="111"/>
      <c r="G1200" s="111"/>
      <c r="H1200" s="111"/>
      <c r="I1200" s="218"/>
      <c r="J1200" s="103"/>
      <c r="K1200" s="184">
        <v>0</v>
      </c>
      <c r="L1200" s="77"/>
      <c r="M1200" s="105"/>
      <c r="N1200" s="44"/>
      <c r="O1200" s="76"/>
    </row>
    <row r="1201" spans="1:15" ht="18.75" customHeight="1" thickTop="1" thickBot="1">
      <c r="A1201" s="162"/>
      <c r="B1201" s="407"/>
      <c r="C1201" s="38" t="s">
        <v>579</v>
      </c>
      <c r="D1201" s="37">
        <v>7274501</v>
      </c>
      <c r="E1201" s="408" t="s">
        <v>587</v>
      </c>
      <c r="F1201" s="408"/>
      <c r="G1201" s="408"/>
      <c r="H1201" s="408"/>
      <c r="I1201" s="65" t="s">
        <v>41</v>
      </c>
      <c r="J1201" s="60" t="s">
        <v>385</v>
      </c>
      <c r="K1201" s="101">
        <v>1.8271031329381877</v>
      </c>
      <c r="L1201" s="70">
        <f t="shared" ref="L1201:L1208" si="75">K1201*(1-$H$3/100)</f>
        <v>1.8271031329381877</v>
      </c>
      <c r="M1201" s="66">
        <f t="shared" ref="M1201:M1208" si="76">K1201*$H$2</f>
        <v>76.939312928027078</v>
      </c>
      <c r="N1201" s="43">
        <f t="shared" ref="N1201:N1208" si="77">M1201*(1-$H$3/100)</f>
        <v>76.939312928027078</v>
      </c>
      <c r="O1201" s="76"/>
    </row>
    <row r="1202" spans="1:15" ht="18.75" customHeight="1" thickTop="1" thickBot="1">
      <c r="A1202" s="162"/>
      <c r="B1202" s="405"/>
      <c r="C1202" s="38" t="s">
        <v>580</v>
      </c>
      <c r="D1202" s="37">
        <v>7274502</v>
      </c>
      <c r="E1202" s="408" t="s">
        <v>587</v>
      </c>
      <c r="F1202" s="408"/>
      <c r="G1202" s="408"/>
      <c r="H1202" s="408"/>
      <c r="I1202" s="65" t="s">
        <v>41</v>
      </c>
      <c r="J1202" s="84" t="s">
        <v>11</v>
      </c>
      <c r="K1202" s="101">
        <v>7.2605588484335311</v>
      </c>
      <c r="L1202" s="70">
        <f t="shared" si="75"/>
        <v>7.2605588484335311</v>
      </c>
      <c r="M1202" s="66">
        <f t="shared" si="76"/>
        <v>305.74213310753601</v>
      </c>
      <c r="N1202" s="43">
        <f t="shared" si="77"/>
        <v>305.74213310753601</v>
      </c>
      <c r="O1202" s="76"/>
    </row>
    <row r="1203" spans="1:15" ht="18.75" customHeight="1" thickTop="1" thickBot="1">
      <c r="A1203" s="162"/>
      <c r="B1203" s="405"/>
      <c r="C1203" s="38" t="s">
        <v>581</v>
      </c>
      <c r="D1203" s="37">
        <v>7274504</v>
      </c>
      <c r="E1203" s="408" t="s">
        <v>587</v>
      </c>
      <c r="F1203" s="408"/>
      <c r="G1203" s="408"/>
      <c r="H1203" s="408"/>
      <c r="I1203" s="65" t="s">
        <v>41</v>
      </c>
      <c r="J1203" s="85" t="s">
        <v>386</v>
      </c>
      <c r="K1203" s="101">
        <v>5.5691786621507191</v>
      </c>
      <c r="L1203" s="70">
        <f t="shared" si="75"/>
        <v>5.5691786621507191</v>
      </c>
      <c r="M1203" s="66">
        <f t="shared" si="76"/>
        <v>234.51811346316677</v>
      </c>
      <c r="N1203" s="43">
        <f t="shared" si="77"/>
        <v>234.51811346316677</v>
      </c>
      <c r="O1203" s="76"/>
    </row>
    <row r="1204" spans="1:15" ht="18.75" customHeight="1" thickTop="1" thickBot="1">
      <c r="A1204" s="162"/>
      <c r="B1204" s="405"/>
      <c r="C1204" s="112" t="s">
        <v>582</v>
      </c>
      <c r="D1204" s="95">
        <v>7274508</v>
      </c>
      <c r="E1204" s="414" t="s">
        <v>587</v>
      </c>
      <c r="F1204" s="414"/>
      <c r="G1204" s="414"/>
      <c r="H1204" s="414"/>
      <c r="I1204" s="96" t="s">
        <v>41</v>
      </c>
      <c r="J1204" s="103" t="s">
        <v>388</v>
      </c>
      <c r="K1204" s="98">
        <v>5.1153937341236242</v>
      </c>
      <c r="L1204" s="99">
        <f t="shared" si="75"/>
        <v>5.1153937341236242</v>
      </c>
      <c r="M1204" s="100">
        <f t="shared" si="76"/>
        <v>215.40923014394582</v>
      </c>
      <c r="N1204" s="69">
        <f t="shared" si="77"/>
        <v>215.40923014394582</v>
      </c>
      <c r="O1204" s="76"/>
    </row>
    <row r="1205" spans="1:15" ht="18.75" customHeight="1" thickTop="1" thickBot="1">
      <c r="A1205" s="162"/>
      <c r="B1205" s="405"/>
      <c r="C1205" s="38" t="s">
        <v>583</v>
      </c>
      <c r="D1205" s="37">
        <v>7275001</v>
      </c>
      <c r="E1205" s="408" t="s">
        <v>588</v>
      </c>
      <c r="F1205" s="408"/>
      <c r="G1205" s="408"/>
      <c r="H1205" s="408"/>
      <c r="I1205" s="65" t="s">
        <v>41</v>
      </c>
      <c r="J1205" s="60" t="s">
        <v>385</v>
      </c>
      <c r="K1205" s="101">
        <v>3.33243149872989</v>
      </c>
      <c r="L1205" s="70">
        <f t="shared" si="75"/>
        <v>3.33243149872989</v>
      </c>
      <c r="M1205" s="66">
        <f t="shared" si="76"/>
        <v>140.32869041151565</v>
      </c>
      <c r="N1205" s="43">
        <f t="shared" si="77"/>
        <v>140.32869041151565</v>
      </c>
      <c r="O1205" s="76"/>
    </row>
    <row r="1206" spans="1:15" ht="18.75" customHeight="1" thickTop="1" thickBot="1">
      <c r="A1206" s="422" t="s">
        <v>1</v>
      </c>
      <c r="B1206" s="405"/>
      <c r="C1206" s="38" t="s">
        <v>584</v>
      </c>
      <c r="D1206" s="37">
        <v>7275002</v>
      </c>
      <c r="E1206" s="408" t="s">
        <v>588</v>
      </c>
      <c r="F1206" s="408"/>
      <c r="G1206" s="408"/>
      <c r="H1206" s="408"/>
      <c r="I1206" s="65" t="s">
        <v>41</v>
      </c>
      <c r="J1206" s="84" t="s">
        <v>11</v>
      </c>
      <c r="K1206" s="101">
        <v>7.9206096528365784</v>
      </c>
      <c r="L1206" s="70">
        <f t="shared" si="75"/>
        <v>7.9206096528365784</v>
      </c>
      <c r="M1206" s="66">
        <f t="shared" si="76"/>
        <v>333.53687248094832</v>
      </c>
      <c r="N1206" s="43">
        <f t="shared" si="77"/>
        <v>333.53687248094832</v>
      </c>
      <c r="O1206" s="76"/>
    </row>
    <row r="1207" spans="1:15" ht="18.75" customHeight="1" thickTop="1" thickBot="1">
      <c r="A1207" s="423"/>
      <c r="B1207" s="405"/>
      <c r="C1207" s="38" t="s">
        <v>585</v>
      </c>
      <c r="D1207" s="37">
        <v>7275004</v>
      </c>
      <c r="E1207" s="408" t="s">
        <v>588</v>
      </c>
      <c r="F1207" s="408"/>
      <c r="G1207" s="408"/>
      <c r="H1207" s="408"/>
      <c r="I1207" s="65" t="s">
        <v>41</v>
      </c>
      <c r="J1207" s="85" t="s">
        <v>386</v>
      </c>
      <c r="K1207" s="48">
        <v>5.8579508890770526</v>
      </c>
      <c r="L1207" s="49">
        <f t="shared" si="75"/>
        <v>5.8579508890770526</v>
      </c>
      <c r="M1207" s="50">
        <f t="shared" si="76"/>
        <v>246.67831193903467</v>
      </c>
      <c r="N1207" s="51">
        <f t="shared" si="77"/>
        <v>246.67831193903467</v>
      </c>
      <c r="O1207" s="76"/>
    </row>
    <row r="1208" spans="1:15" ht="18.75" customHeight="1" thickTop="1" thickBot="1">
      <c r="A1208" s="423"/>
      <c r="B1208" s="406"/>
      <c r="C1208" s="110" t="s">
        <v>586</v>
      </c>
      <c r="D1208" s="106">
        <v>7275008</v>
      </c>
      <c r="E1208" s="409" t="s">
        <v>588</v>
      </c>
      <c r="F1208" s="409"/>
      <c r="G1208" s="409"/>
      <c r="H1208" s="409"/>
      <c r="I1208" s="113" t="s">
        <v>41</v>
      </c>
      <c r="J1208" s="103" t="s">
        <v>388</v>
      </c>
      <c r="K1208" s="114">
        <v>5.3216596104995766</v>
      </c>
      <c r="L1208" s="109">
        <f t="shared" si="75"/>
        <v>5.3216596104995766</v>
      </c>
      <c r="M1208" s="108">
        <f t="shared" si="76"/>
        <v>224.09508619813715</v>
      </c>
      <c r="N1208" s="118">
        <f t="shared" si="77"/>
        <v>224.09508619813715</v>
      </c>
      <c r="O1208" s="76"/>
    </row>
    <row r="1209" spans="1:15" ht="18.75" hidden="1" customHeight="1" thickTop="1" thickBot="1">
      <c r="A1209" s="423"/>
      <c r="B1209" s="181"/>
      <c r="C1209" s="111"/>
      <c r="D1209" s="83"/>
      <c r="E1209" s="111"/>
      <c r="F1209" s="111"/>
      <c r="G1209" s="111"/>
      <c r="H1209" s="111"/>
      <c r="I1209" s="218"/>
      <c r="J1209" s="103"/>
      <c r="K1209" s="184">
        <v>0</v>
      </c>
      <c r="L1209" s="77"/>
      <c r="M1209" s="105"/>
      <c r="N1209" s="44"/>
      <c r="O1209" s="76"/>
    </row>
    <row r="1210" spans="1:15" ht="18.75" hidden="1" customHeight="1" thickTop="1" thickBot="1">
      <c r="A1210" s="423"/>
      <c r="B1210" s="181"/>
      <c r="C1210" s="111"/>
      <c r="D1210" s="83"/>
      <c r="E1210" s="111"/>
      <c r="F1210" s="111"/>
      <c r="G1210" s="111"/>
      <c r="H1210" s="111"/>
      <c r="I1210" s="218"/>
      <c r="J1210" s="103"/>
      <c r="K1210" s="184">
        <v>0</v>
      </c>
      <c r="L1210" s="77"/>
      <c r="M1210" s="105"/>
      <c r="N1210" s="44"/>
      <c r="O1210" s="76"/>
    </row>
    <row r="1211" spans="1:15" ht="18.75" hidden="1" customHeight="1" thickTop="1" thickBot="1">
      <c r="A1211" s="423"/>
      <c r="B1211" s="181"/>
      <c r="C1211" s="111"/>
      <c r="D1211" s="83"/>
      <c r="E1211" s="111"/>
      <c r="F1211" s="111"/>
      <c r="G1211" s="111"/>
      <c r="H1211" s="111"/>
      <c r="I1211" s="218"/>
      <c r="J1211" s="103"/>
      <c r="K1211" s="184">
        <v>0</v>
      </c>
      <c r="L1211" s="77"/>
      <c r="M1211" s="105"/>
      <c r="N1211" s="44"/>
      <c r="O1211" s="76"/>
    </row>
    <row r="1212" spans="1:15" ht="18.75" hidden="1" customHeight="1" thickTop="1" thickBot="1">
      <c r="A1212" s="423"/>
      <c r="B1212" s="181"/>
      <c r="C1212" s="111"/>
      <c r="D1212" s="83"/>
      <c r="E1212" s="111"/>
      <c r="F1212" s="111"/>
      <c r="G1212" s="111"/>
      <c r="H1212" s="111"/>
      <c r="I1212" s="218"/>
      <c r="J1212" s="103"/>
      <c r="K1212" s="184">
        <v>0</v>
      </c>
      <c r="L1212" s="77"/>
      <c r="M1212" s="105"/>
      <c r="N1212" s="44"/>
      <c r="O1212" s="76"/>
    </row>
    <row r="1213" spans="1:15" ht="18.75" hidden="1" customHeight="1" thickTop="1" thickBot="1">
      <c r="A1213" s="423"/>
      <c r="B1213" s="181"/>
      <c r="C1213" s="111"/>
      <c r="D1213" s="83"/>
      <c r="E1213" s="111"/>
      <c r="F1213" s="111"/>
      <c r="G1213" s="111"/>
      <c r="H1213" s="111"/>
      <c r="I1213" s="218"/>
      <c r="J1213" s="103"/>
      <c r="K1213" s="184">
        <v>0</v>
      </c>
      <c r="L1213" s="77"/>
      <c r="M1213" s="105"/>
      <c r="N1213" s="44"/>
      <c r="O1213" s="76"/>
    </row>
    <row r="1214" spans="1:15" ht="18.75" hidden="1" customHeight="1" thickTop="1" thickBot="1">
      <c r="A1214" s="423"/>
      <c r="B1214" s="181"/>
      <c r="C1214" s="111"/>
      <c r="D1214" s="83"/>
      <c r="E1214" s="111"/>
      <c r="F1214" s="111"/>
      <c r="G1214" s="111"/>
      <c r="H1214" s="111"/>
      <c r="I1214" s="218"/>
      <c r="J1214" s="103"/>
      <c r="K1214" s="184">
        <v>0</v>
      </c>
      <c r="L1214" s="77"/>
      <c r="M1214" s="105"/>
      <c r="N1214" s="44"/>
      <c r="O1214" s="76"/>
    </row>
    <row r="1215" spans="1:15" ht="18.75" hidden="1" customHeight="1" thickTop="1" thickBot="1">
      <c r="A1215" s="423"/>
      <c r="B1215" s="181"/>
      <c r="C1215" s="111"/>
      <c r="D1215" s="83"/>
      <c r="E1215" s="111"/>
      <c r="F1215" s="111"/>
      <c r="G1215" s="111"/>
      <c r="H1215" s="111"/>
      <c r="I1215" s="218"/>
      <c r="J1215" s="103"/>
      <c r="K1215" s="184">
        <v>0</v>
      </c>
      <c r="L1215" s="77"/>
      <c r="M1215" s="105"/>
      <c r="N1215" s="44"/>
      <c r="O1215" s="76"/>
    </row>
    <row r="1216" spans="1:15" ht="18.75" hidden="1" customHeight="1" thickTop="1" thickBot="1">
      <c r="A1216" s="423"/>
      <c r="B1216" s="181"/>
      <c r="C1216" s="111"/>
      <c r="D1216" s="83"/>
      <c r="E1216" s="111"/>
      <c r="F1216" s="111"/>
      <c r="G1216" s="111"/>
      <c r="H1216" s="111"/>
      <c r="I1216" s="218"/>
      <c r="J1216" s="103"/>
      <c r="K1216" s="184">
        <v>0</v>
      </c>
      <c r="L1216" s="77"/>
      <c r="M1216" s="105"/>
      <c r="N1216" s="44"/>
      <c r="O1216" s="76"/>
    </row>
    <row r="1217" spans="1:15" ht="18.75" hidden="1" customHeight="1" thickTop="1" thickBot="1">
      <c r="A1217" s="423"/>
      <c r="B1217" s="181"/>
      <c r="C1217" s="111"/>
      <c r="D1217" s="83"/>
      <c r="E1217" s="111"/>
      <c r="F1217" s="111"/>
      <c r="G1217" s="111"/>
      <c r="H1217" s="111"/>
      <c r="I1217" s="218"/>
      <c r="J1217" s="103"/>
      <c r="K1217" s="184">
        <v>0</v>
      </c>
      <c r="L1217" s="77"/>
      <c r="M1217" s="105"/>
      <c r="N1217" s="44"/>
      <c r="O1217" s="76"/>
    </row>
    <row r="1218" spans="1:15" ht="18.75" hidden="1" customHeight="1" thickTop="1" thickBot="1">
      <c r="A1218" s="423"/>
      <c r="B1218" s="181"/>
      <c r="C1218" s="111"/>
      <c r="D1218" s="83"/>
      <c r="E1218" s="111"/>
      <c r="F1218" s="111"/>
      <c r="G1218" s="111"/>
      <c r="H1218" s="111"/>
      <c r="I1218" s="218"/>
      <c r="J1218" s="103"/>
      <c r="K1218" s="184">
        <v>0</v>
      </c>
      <c r="L1218" s="77"/>
      <c r="M1218" s="105"/>
      <c r="N1218" s="44"/>
      <c r="O1218" s="76"/>
    </row>
    <row r="1219" spans="1:15" ht="18.75" customHeight="1" thickTop="1" thickBot="1">
      <c r="A1219" s="423"/>
      <c r="B1219" s="405"/>
      <c r="C1219" s="38" t="s">
        <v>620</v>
      </c>
      <c r="D1219" s="37">
        <v>7277001</v>
      </c>
      <c r="E1219" s="408" t="s">
        <v>623</v>
      </c>
      <c r="F1219" s="408"/>
      <c r="G1219" s="408"/>
      <c r="H1219" s="408"/>
      <c r="I1219" s="65" t="s">
        <v>41</v>
      </c>
      <c r="J1219" s="60" t="s">
        <v>385</v>
      </c>
      <c r="K1219" s="101">
        <v>4.3410716342082987</v>
      </c>
      <c r="L1219" s="70">
        <f>K1219*(1-$H$3/100)</f>
        <v>4.3410716342082987</v>
      </c>
      <c r="M1219" s="66">
        <f>K1219*$H$2</f>
        <v>182.80252651651145</v>
      </c>
      <c r="N1219" s="43">
        <f>M1219*(1-$H$3/100)</f>
        <v>182.80252651651145</v>
      </c>
      <c r="O1219" s="76"/>
    </row>
    <row r="1220" spans="1:15" ht="18.75" customHeight="1" thickTop="1" thickBot="1">
      <c r="A1220" s="423"/>
      <c r="B1220" s="405"/>
      <c r="C1220" s="38" t="s">
        <v>621</v>
      </c>
      <c r="D1220" s="37">
        <v>7277002</v>
      </c>
      <c r="E1220" s="408" t="s">
        <v>623</v>
      </c>
      <c r="F1220" s="408"/>
      <c r="G1220" s="408"/>
      <c r="H1220" s="408"/>
      <c r="I1220" s="65" t="s">
        <v>41</v>
      </c>
      <c r="J1220" s="84" t="s">
        <v>11</v>
      </c>
      <c r="K1220" s="101">
        <v>12.210939881456392</v>
      </c>
      <c r="L1220" s="70">
        <f>K1220*(1-$H$3/100)</f>
        <v>12.210939881456392</v>
      </c>
      <c r="M1220" s="66">
        <f>K1220*$H$2</f>
        <v>514.20267840812869</v>
      </c>
      <c r="N1220" s="43">
        <f>M1220*(1-$H$3/100)</f>
        <v>514.20267840812869</v>
      </c>
      <c r="O1220" s="76"/>
    </row>
    <row r="1221" spans="1:15" ht="18.75" customHeight="1" thickTop="1" thickBot="1">
      <c r="A1221" s="423"/>
      <c r="B1221" s="406"/>
      <c r="C1221" s="110" t="s">
        <v>622</v>
      </c>
      <c r="D1221" s="106">
        <v>7277004</v>
      </c>
      <c r="E1221" s="409" t="s">
        <v>623</v>
      </c>
      <c r="F1221" s="409"/>
      <c r="G1221" s="409"/>
      <c r="H1221" s="409"/>
      <c r="I1221" s="113" t="s">
        <v>41</v>
      </c>
      <c r="J1221" s="85" t="s">
        <v>386</v>
      </c>
      <c r="K1221" s="114">
        <v>8.6219136325148185</v>
      </c>
      <c r="L1221" s="109">
        <f>K1221*(1-$H$3/100)</f>
        <v>8.6219136325148185</v>
      </c>
      <c r="M1221" s="108">
        <f>K1221*$H$2</f>
        <v>363.068783065199</v>
      </c>
      <c r="N1221" s="118">
        <f>M1221*(1-$H$3/100)</f>
        <v>363.068783065199</v>
      </c>
      <c r="O1221" s="76"/>
    </row>
    <row r="1222" spans="1:15" ht="18.75" hidden="1" customHeight="1" thickTop="1" thickBot="1">
      <c r="A1222" s="423"/>
      <c r="B1222" s="181"/>
      <c r="C1222" s="111"/>
      <c r="D1222" s="83"/>
      <c r="E1222" s="111"/>
      <c r="F1222" s="111"/>
      <c r="G1222" s="111"/>
      <c r="H1222" s="111"/>
      <c r="I1222" s="218"/>
      <c r="J1222" s="85"/>
      <c r="K1222" s="184">
        <v>0</v>
      </c>
      <c r="L1222" s="77"/>
      <c r="M1222" s="105"/>
      <c r="N1222" s="44"/>
      <c r="O1222" s="76"/>
    </row>
    <row r="1223" spans="1:15" ht="18.75" hidden="1" customHeight="1" thickTop="1" thickBot="1">
      <c r="A1223" s="423"/>
      <c r="B1223" s="181"/>
      <c r="C1223" s="111"/>
      <c r="D1223" s="83"/>
      <c r="E1223" s="111"/>
      <c r="F1223" s="111"/>
      <c r="G1223" s="111"/>
      <c r="H1223" s="111"/>
      <c r="I1223" s="218"/>
      <c r="J1223" s="85"/>
      <c r="K1223" s="184">
        <v>0</v>
      </c>
      <c r="L1223" s="77"/>
      <c r="M1223" s="105"/>
      <c r="N1223" s="44"/>
      <c r="O1223" s="76"/>
    </row>
    <row r="1224" spans="1:15" ht="18.75" hidden="1" customHeight="1" thickTop="1" thickBot="1">
      <c r="A1224" s="423"/>
      <c r="B1224" s="181"/>
      <c r="C1224" s="111"/>
      <c r="D1224" s="83"/>
      <c r="E1224" s="111"/>
      <c r="F1224" s="111"/>
      <c r="G1224" s="111"/>
      <c r="H1224" s="111"/>
      <c r="I1224" s="218"/>
      <c r="J1224" s="85"/>
      <c r="K1224" s="184">
        <v>0</v>
      </c>
      <c r="L1224" s="77"/>
      <c r="M1224" s="105"/>
      <c r="N1224" s="44"/>
      <c r="O1224" s="76"/>
    </row>
    <row r="1225" spans="1:15" ht="18.75" hidden="1" customHeight="1" thickTop="1" thickBot="1">
      <c r="A1225" s="423"/>
      <c r="B1225" s="181"/>
      <c r="C1225" s="111"/>
      <c r="D1225" s="83"/>
      <c r="E1225" s="111"/>
      <c r="F1225" s="111"/>
      <c r="G1225" s="111"/>
      <c r="H1225" s="111"/>
      <c r="I1225" s="218"/>
      <c r="J1225" s="85"/>
      <c r="K1225" s="184">
        <v>0</v>
      </c>
      <c r="L1225" s="77"/>
      <c r="M1225" s="105"/>
      <c r="N1225" s="44"/>
      <c r="O1225" s="76"/>
    </row>
    <row r="1226" spans="1:15" ht="18.75" hidden="1" customHeight="1" thickTop="1" thickBot="1">
      <c r="A1226" s="423"/>
      <c r="B1226" s="181"/>
      <c r="C1226" s="111"/>
      <c r="D1226" s="83"/>
      <c r="E1226" s="111"/>
      <c r="F1226" s="111"/>
      <c r="G1226" s="111"/>
      <c r="H1226" s="111"/>
      <c r="I1226" s="218"/>
      <c r="J1226" s="85"/>
      <c r="K1226" s="184">
        <v>0</v>
      </c>
      <c r="L1226" s="77"/>
      <c r="M1226" s="105"/>
      <c r="N1226" s="44"/>
      <c r="O1226" s="76"/>
    </row>
    <row r="1227" spans="1:15" ht="18.75" hidden="1" customHeight="1" thickTop="1" thickBot="1">
      <c r="A1227" s="423"/>
      <c r="B1227" s="181"/>
      <c r="C1227" s="111"/>
      <c r="D1227" s="83"/>
      <c r="E1227" s="111"/>
      <c r="F1227" s="111"/>
      <c r="G1227" s="111"/>
      <c r="H1227" s="111"/>
      <c r="I1227" s="218"/>
      <c r="J1227" s="85"/>
      <c r="K1227" s="184">
        <v>0</v>
      </c>
      <c r="L1227" s="77"/>
      <c r="M1227" s="105"/>
      <c r="N1227" s="44"/>
      <c r="O1227" s="76"/>
    </row>
    <row r="1228" spans="1:15" ht="18.75" hidden="1" customHeight="1" thickTop="1" thickBot="1">
      <c r="A1228" s="423"/>
      <c r="B1228" s="181"/>
      <c r="C1228" s="111"/>
      <c r="D1228" s="83"/>
      <c r="E1228" s="111"/>
      <c r="F1228" s="111"/>
      <c r="G1228" s="111"/>
      <c r="H1228" s="111"/>
      <c r="I1228" s="218"/>
      <c r="J1228" s="85"/>
      <c r="K1228" s="184">
        <v>0</v>
      </c>
      <c r="L1228" s="77"/>
      <c r="M1228" s="105"/>
      <c r="N1228" s="44"/>
      <c r="O1228" s="76"/>
    </row>
    <row r="1229" spans="1:15" ht="18.75" hidden="1" customHeight="1" thickTop="1" thickBot="1">
      <c r="A1229" s="423"/>
      <c r="B1229" s="181"/>
      <c r="C1229" s="111"/>
      <c r="D1229" s="83"/>
      <c r="E1229" s="111"/>
      <c r="F1229" s="111"/>
      <c r="G1229" s="111"/>
      <c r="H1229" s="111"/>
      <c r="I1229" s="218"/>
      <c r="J1229" s="85"/>
      <c r="K1229" s="184">
        <v>0</v>
      </c>
      <c r="L1229" s="77"/>
      <c r="M1229" s="105"/>
      <c r="N1229" s="44"/>
      <c r="O1229" s="76"/>
    </row>
    <row r="1230" spans="1:15" ht="18.75" hidden="1" customHeight="1" thickTop="1" thickBot="1">
      <c r="A1230" s="423"/>
      <c r="B1230" s="181"/>
      <c r="C1230" s="111"/>
      <c r="D1230" s="83"/>
      <c r="E1230" s="111"/>
      <c r="F1230" s="111"/>
      <c r="G1230" s="111"/>
      <c r="H1230" s="111"/>
      <c r="I1230" s="218"/>
      <c r="J1230" s="85"/>
      <c r="K1230" s="184">
        <v>0</v>
      </c>
      <c r="L1230" s="77"/>
      <c r="M1230" s="105"/>
      <c r="N1230" s="44"/>
      <c r="O1230" s="76"/>
    </row>
    <row r="1231" spans="1:15" ht="18.75" hidden="1" customHeight="1" thickTop="1" thickBot="1">
      <c r="A1231" s="423"/>
      <c r="B1231" s="181"/>
      <c r="C1231" s="111"/>
      <c r="D1231" s="83"/>
      <c r="E1231" s="111"/>
      <c r="F1231" s="111"/>
      <c r="G1231" s="111"/>
      <c r="H1231" s="111"/>
      <c r="I1231" s="218"/>
      <c r="J1231" s="85"/>
      <c r="K1231" s="184">
        <v>0</v>
      </c>
      <c r="L1231" s="77"/>
      <c r="M1231" s="105"/>
      <c r="N1231" s="44"/>
      <c r="O1231" s="76"/>
    </row>
    <row r="1232" spans="1:15" ht="18.75" customHeight="1" thickTop="1" thickBot="1">
      <c r="A1232" s="423"/>
      <c r="B1232" s="407"/>
      <c r="C1232" s="38" t="s">
        <v>624</v>
      </c>
      <c r="D1232" s="37">
        <v>7281001</v>
      </c>
      <c r="E1232" s="408" t="s">
        <v>634</v>
      </c>
      <c r="F1232" s="408"/>
      <c r="G1232" s="408"/>
      <c r="H1232" s="408"/>
      <c r="I1232" s="65" t="s">
        <v>41</v>
      </c>
      <c r="J1232" s="60" t="s">
        <v>385</v>
      </c>
      <c r="K1232" s="40">
        <v>0.60229635901778145</v>
      </c>
      <c r="L1232" s="41">
        <f t="shared" ref="L1232:L1241" si="78">K1232*(1-$H$3/100)</f>
        <v>0.60229635901778145</v>
      </c>
      <c r="M1232" s="42">
        <f t="shared" ref="M1232:M1241" si="79">K1232*$H$2</f>
        <v>25.362699678238776</v>
      </c>
      <c r="N1232" s="135">
        <f>M1232*(1-$H$3/100)</f>
        <v>25.362699678238776</v>
      </c>
      <c r="O1232" s="76"/>
    </row>
    <row r="1233" spans="1:15" ht="18.75" customHeight="1" thickTop="1" thickBot="1">
      <c r="A1233" s="423"/>
      <c r="B1233" s="405"/>
      <c r="C1233" s="97" t="s">
        <v>625</v>
      </c>
      <c r="D1233" s="46">
        <v>7281002</v>
      </c>
      <c r="E1233" s="417" t="s">
        <v>634</v>
      </c>
      <c r="F1233" s="417"/>
      <c r="G1233" s="417"/>
      <c r="H1233" s="417"/>
      <c r="I1233" s="68" t="s">
        <v>41</v>
      </c>
      <c r="J1233" s="84" t="s">
        <v>11</v>
      </c>
      <c r="K1233" s="101">
        <v>2.8052159187129551</v>
      </c>
      <c r="L1233" s="70">
        <f t="shared" si="78"/>
        <v>2.8052159187129551</v>
      </c>
      <c r="M1233" s="66">
        <f t="shared" si="79"/>
        <v>118.12764233700254</v>
      </c>
      <c r="N1233" s="43">
        <f>M1233*(1-$H$3/100)</f>
        <v>118.12764233700254</v>
      </c>
      <c r="O1233" s="76"/>
    </row>
    <row r="1234" spans="1:15" ht="18.75" customHeight="1" thickTop="1" thickBot="1">
      <c r="A1234" s="423"/>
      <c r="B1234" s="405"/>
      <c r="C1234" s="38" t="s">
        <v>626</v>
      </c>
      <c r="D1234" s="37">
        <v>7281004</v>
      </c>
      <c r="E1234" s="408" t="s">
        <v>634</v>
      </c>
      <c r="F1234" s="408"/>
      <c r="G1234" s="408"/>
      <c r="H1234" s="408"/>
      <c r="I1234" s="65" t="s">
        <v>41</v>
      </c>
      <c r="J1234" s="85" t="s">
        <v>386</v>
      </c>
      <c r="K1234" s="101">
        <v>2.5164436917866215</v>
      </c>
      <c r="L1234" s="70">
        <f t="shared" si="78"/>
        <v>2.5164436917866215</v>
      </c>
      <c r="M1234" s="66">
        <f t="shared" si="79"/>
        <v>105.96744386113463</v>
      </c>
      <c r="N1234" s="43">
        <f t="shared" ref="N1234:N1356" si="80">M1234*(1-$H$3/100)</f>
        <v>105.96744386113463</v>
      </c>
      <c r="O1234" s="76"/>
    </row>
    <row r="1235" spans="1:15" ht="18.75" customHeight="1" thickTop="1" thickBot="1">
      <c r="A1235" s="423"/>
      <c r="B1235" s="405"/>
      <c r="C1235" s="38" t="s">
        <v>627</v>
      </c>
      <c r="D1235" s="37">
        <v>7281005</v>
      </c>
      <c r="E1235" s="408" t="s">
        <v>634</v>
      </c>
      <c r="F1235" s="408"/>
      <c r="G1235" s="408"/>
      <c r="H1235" s="408"/>
      <c r="I1235" s="65" t="s">
        <v>41</v>
      </c>
      <c r="J1235" s="153" t="s">
        <v>438</v>
      </c>
      <c r="K1235" s="101">
        <v>0</v>
      </c>
      <c r="L1235" s="70">
        <f t="shared" si="78"/>
        <v>0</v>
      </c>
      <c r="M1235" s="285">
        <f t="shared" si="79"/>
        <v>0</v>
      </c>
      <c r="N1235" s="289">
        <f t="shared" si="80"/>
        <v>0</v>
      </c>
      <c r="O1235" s="76"/>
    </row>
    <row r="1236" spans="1:15" ht="18.75" customHeight="1" thickTop="1" thickBot="1">
      <c r="A1236" s="162"/>
      <c r="B1236" s="405"/>
      <c r="C1236" s="112" t="s">
        <v>628</v>
      </c>
      <c r="D1236" s="95">
        <v>7281008</v>
      </c>
      <c r="E1236" s="414" t="s">
        <v>634</v>
      </c>
      <c r="F1236" s="414"/>
      <c r="G1236" s="414"/>
      <c r="H1236" s="414"/>
      <c r="I1236" s="96" t="s">
        <v>41</v>
      </c>
      <c r="J1236" s="103" t="s">
        <v>388</v>
      </c>
      <c r="K1236" s="98">
        <v>1.7326333615580016</v>
      </c>
      <c r="L1236" s="99">
        <f t="shared" si="78"/>
        <v>1.7326333615580016</v>
      </c>
      <c r="M1236" s="100">
        <f t="shared" si="79"/>
        <v>72.961190855207448</v>
      </c>
      <c r="N1236" s="69">
        <f t="shared" si="80"/>
        <v>72.961190855207448</v>
      </c>
      <c r="O1236" s="76"/>
    </row>
    <row r="1237" spans="1:15" ht="18.75" customHeight="1" thickTop="1" thickBot="1">
      <c r="A1237" s="162"/>
      <c r="B1237" s="405"/>
      <c r="C1237" s="38" t="s">
        <v>629</v>
      </c>
      <c r="D1237" s="37">
        <v>7281501</v>
      </c>
      <c r="E1237" s="408" t="s">
        <v>635</v>
      </c>
      <c r="F1237" s="408"/>
      <c r="G1237" s="408"/>
      <c r="H1237" s="408"/>
      <c r="I1237" s="65" t="s">
        <v>41</v>
      </c>
      <c r="J1237" s="60" t="s">
        <v>385</v>
      </c>
      <c r="K1237" s="101">
        <v>0.69305334462320067</v>
      </c>
      <c r="L1237" s="70">
        <f t="shared" si="78"/>
        <v>0.69305334462320067</v>
      </c>
      <c r="M1237" s="66">
        <f t="shared" si="79"/>
        <v>29.184476342082981</v>
      </c>
      <c r="N1237" s="43">
        <f t="shared" si="80"/>
        <v>29.184476342082981</v>
      </c>
      <c r="O1237" s="76"/>
    </row>
    <row r="1238" spans="1:15" ht="18.75" customHeight="1" thickTop="1" thickBot="1">
      <c r="A1238" s="162"/>
      <c r="B1238" s="405"/>
      <c r="C1238" s="38" t="s">
        <v>630</v>
      </c>
      <c r="D1238" s="37">
        <v>7281502</v>
      </c>
      <c r="E1238" s="408" t="s">
        <v>635</v>
      </c>
      <c r="F1238" s="408"/>
      <c r="G1238" s="408"/>
      <c r="H1238" s="408"/>
      <c r="I1238" s="65" t="s">
        <v>41</v>
      </c>
      <c r="J1238" s="84" t="s">
        <v>11</v>
      </c>
      <c r="K1238" s="101">
        <v>2.9289754445385263</v>
      </c>
      <c r="L1238" s="70">
        <f t="shared" si="78"/>
        <v>2.9289754445385263</v>
      </c>
      <c r="M1238" s="66">
        <f t="shared" si="79"/>
        <v>123.33915596951734</v>
      </c>
      <c r="N1238" s="43">
        <f t="shared" si="80"/>
        <v>123.33915596951734</v>
      </c>
      <c r="O1238" s="76"/>
    </row>
    <row r="1239" spans="1:15" ht="18.75" customHeight="1" thickTop="1" thickBot="1">
      <c r="A1239" s="162"/>
      <c r="B1239" s="405"/>
      <c r="C1239" s="38" t="s">
        <v>631</v>
      </c>
      <c r="D1239" s="37">
        <v>7281504</v>
      </c>
      <c r="E1239" s="408" t="s">
        <v>635</v>
      </c>
      <c r="F1239" s="408"/>
      <c r="G1239" s="408"/>
      <c r="H1239" s="408"/>
      <c r="I1239" s="65" t="s">
        <v>41</v>
      </c>
      <c r="J1239" s="85" t="s">
        <v>386</v>
      </c>
      <c r="K1239" s="101">
        <v>2.5741981371718876</v>
      </c>
      <c r="L1239" s="70">
        <f t="shared" si="78"/>
        <v>2.5741981371718876</v>
      </c>
      <c r="M1239" s="66">
        <f t="shared" si="79"/>
        <v>108.39948355630818</v>
      </c>
      <c r="N1239" s="43">
        <f t="shared" si="80"/>
        <v>108.39948355630818</v>
      </c>
      <c r="O1239" s="76"/>
    </row>
    <row r="1240" spans="1:15" ht="18.75" customHeight="1" thickTop="1" thickBot="1">
      <c r="A1240" s="162"/>
      <c r="B1240" s="405"/>
      <c r="C1240" s="38" t="s">
        <v>632</v>
      </c>
      <c r="D1240" s="37">
        <v>7281505</v>
      </c>
      <c r="E1240" s="408" t="s">
        <v>635</v>
      </c>
      <c r="F1240" s="408"/>
      <c r="G1240" s="408"/>
      <c r="H1240" s="408"/>
      <c r="I1240" s="65" t="s">
        <v>41</v>
      </c>
      <c r="J1240" s="153" t="s">
        <v>438</v>
      </c>
      <c r="K1240" s="101">
        <v>0</v>
      </c>
      <c r="L1240" s="70">
        <f t="shared" si="78"/>
        <v>0</v>
      </c>
      <c r="M1240" s="285">
        <f t="shared" si="79"/>
        <v>0</v>
      </c>
      <c r="N1240" s="289">
        <f t="shared" si="80"/>
        <v>0</v>
      </c>
      <c r="O1240" s="76"/>
    </row>
    <row r="1241" spans="1:15" ht="18.75" customHeight="1" thickTop="1" thickBot="1">
      <c r="A1241" s="162"/>
      <c r="B1241" s="406"/>
      <c r="C1241" s="110" t="s">
        <v>633</v>
      </c>
      <c r="D1241" s="106">
        <v>7281508</v>
      </c>
      <c r="E1241" s="409" t="s">
        <v>635</v>
      </c>
      <c r="F1241" s="409"/>
      <c r="G1241" s="409"/>
      <c r="H1241" s="409"/>
      <c r="I1241" s="113" t="s">
        <v>41</v>
      </c>
      <c r="J1241" s="103" t="s">
        <v>388</v>
      </c>
      <c r="K1241" s="114">
        <v>1.7945131244707873</v>
      </c>
      <c r="L1241" s="109">
        <f t="shared" si="78"/>
        <v>1.7945131244707873</v>
      </c>
      <c r="M1241" s="108">
        <f t="shared" si="79"/>
        <v>75.566947671464845</v>
      </c>
      <c r="N1241" s="118">
        <f t="shared" si="80"/>
        <v>75.566947671464845</v>
      </c>
      <c r="O1241" s="76"/>
    </row>
    <row r="1242" spans="1:15" ht="18.75" hidden="1" customHeight="1" thickTop="1" thickBot="1">
      <c r="A1242" s="162"/>
      <c r="B1242" s="181"/>
      <c r="C1242" s="111"/>
      <c r="D1242" s="83"/>
      <c r="E1242" s="111"/>
      <c r="F1242" s="111"/>
      <c r="G1242" s="111"/>
      <c r="H1242" s="111"/>
      <c r="I1242" s="218"/>
      <c r="J1242" s="103"/>
      <c r="K1242" s="184">
        <v>0</v>
      </c>
      <c r="L1242" s="77"/>
      <c r="M1242" s="105"/>
      <c r="N1242" s="44"/>
      <c r="O1242" s="76"/>
    </row>
    <row r="1243" spans="1:15" ht="18.75" hidden="1" customHeight="1" thickTop="1" thickBot="1">
      <c r="A1243" s="162"/>
      <c r="B1243" s="181"/>
      <c r="C1243" s="111"/>
      <c r="D1243" s="83"/>
      <c r="E1243" s="111"/>
      <c r="F1243" s="111"/>
      <c r="G1243" s="111"/>
      <c r="H1243" s="111"/>
      <c r="I1243" s="218"/>
      <c r="J1243" s="103"/>
      <c r="K1243" s="184">
        <v>0</v>
      </c>
      <c r="L1243" s="77"/>
      <c r="M1243" s="105"/>
      <c r="N1243" s="44"/>
      <c r="O1243" s="76"/>
    </row>
    <row r="1244" spans="1:15" ht="18.75" hidden="1" customHeight="1" thickTop="1" thickBot="1">
      <c r="A1244" s="162"/>
      <c r="B1244" s="181"/>
      <c r="C1244" s="111"/>
      <c r="D1244" s="83"/>
      <c r="E1244" s="111"/>
      <c r="F1244" s="111"/>
      <c r="G1244" s="111"/>
      <c r="H1244" s="111"/>
      <c r="I1244" s="218"/>
      <c r="J1244" s="103"/>
      <c r="K1244" s="184">
        <v>0</v>
      </c>
      <c r="L1244" s="77"/>
      <c r="M1244" s="105"/>
      <c r="N1244" s="44"/>
      <c r="O1244" s="76"/>
    </row>
    <row r="1245" spans="1:15" ht="18.75" hidden="1" customHeight="1" thickTop="1" thickBot="1">
      <c r="A1245" s="162"/>
      <c r="B1245" s="181"/>
      <c r="C1245" s="111"/>
      <c r="D1245" s="83"/>
      <c r="E1245" s="111"/>
      <c r="F1245" s="111"/>
      <c r="G1245" s="111"/>
      <c r="H1245" s="111"/>
      <c r="I1245" s="218"/>
      <c r="J1245" s="103"/>
      <c r="K1245" s="184">
        <v>0</v>
      </c>
      <c r="L1245" s="77"/>
      <c r="M1245" s="105"/>
      <c r="N1245" s="44"/>
      <c r="O1245" s="76"/>
    </row>
    <row r="1246" spans="1:15" ht="18.75" hidden="1" customHeight="1" thickTop="1" thickBot="1">
      <c r="A1246" s="162"/>
      <c r="B1246" s="181"/>
      <c r="C1246" s="111"/>
      <c r="D1246" s="83"/>
      <c r="E1246" s="111"/>
      <c r="F1246" s="111"/>
      <c r="G1246" s="111"/>
      <c r="H1246" s="111"/>
      <c r="I1246" s="218"/>
      <c r="J1246" s="103"/>
      <c r="K1246" s="184">
        <v>0</v>
      </c>
      <c r="L1246" s="77"/>
      <c r="M1246" s="105"/>
      <c r="N1246" s="44"/>
      <c r="O1246" s="76"/>
    </row>
    <row r="1247" spans="1:15" ht="18.75" hidden="1" customHeight="1" thickTop="1" thickBot="1">
      <c r="A1247" s="162"/>
      <c r="B1247" s="181"/>
      <c r="C1247" s="111"/>
      <c r="D1247" s="83"/>
      <c r="E1247" s="111"/>
      <c r="F1247" s="111"/>
      <c r="G1247" s="111"/>
      <c r="H1247" s="111"/>
      <c r="I1247" s="218"/>
      <c r="J1247" s="103"/>
      <c r="K1247" s="184">
        <v>0</v>
      </c>
      <c r="L1247" s="77"/>
      <c r="M1247" s="105"/>
      <c r="N1247" s="44"/>
      <c r="O1247" s="76"/>
    </row>
    <row r="1248" spans="1:15" ht="18.75" hidden="1" customHeight="1" thickTop="1" thickBot="1">
      <c r="A1248" s="162"/>
      <c r="B1248" s="181"/>
      <c r="C1248" s="111"/>
      <c r="D1248" s="83"/>
      <c r="E1248" s="111"/>
      <c r="F1248" s="111"/>
      <c r="G1248" s="111"/>
      <c r="H1248" s="111"/>
      <c r="I1248" s="218"/>
      <c r="J1248" s="103"/>
      <c r="K1248" s="184">
        <v>0</v>
      </c>
      <c r="L1248" s="77"/>
      <c r="M1248" s="105"/>
      <c r="N1248" s="44"/>
      <c r="O1248" s="76"/>
    </row>
    <row r="1249" spans="1:15" ht="18.75" hidden="1" customHeight="1" thickTop="1" thickBot="1">
      <c r="A1249" s="162"/>
      <c r="B1249" s="181"/>
      <c r="C1249" s="111"/>
      <c r="D1249" s="83"/>
      <c r="E1249" s="111"/>
      <c r="F1249" s="111"/>
      <c r="G1249" s="111"/>
      <c r="H1249" s="111"/>
      <c r="I1249" s="218"/>
      <c r="J1249" s="103"/>
      <c r="K1249" s="184">
        <v>0</v>
      </c>
      <c r="L1249" s="77"/>
      <c r="M1249" s="105"/>
      <c r="N1249" s="44"/>
      <c r="O1249" s="76"/>
    </row>
    <row r="1250" spans="1:15" ht="18.75" hidden="1" customHeight="1" thickTop="1" thickBot="1">
      <c r="A1250" s="162"/>
      <c r="B1250" s="181"/>
      <c r="C1250" s="111"/>
      <c r="D1250" s="83"/>
      <c r="E1250" s="111"/>
      <c r="F1250" s="111"/>
      <c r="G1250" s="111"/>
      <c r="H1250" s="111"/>
      <c r="I1250" s="218"/>
      <c r="J1250" s="103"/>
      <c r="K1250" s="184">
        <v>0</v>
      </c>
      <c r="L1250" s="77"/>
      <c r="M1250" s="105"/>
      <c r="N1250" s="44"/>
      <c r="O1250" s="76"/>
    </row>
    <row r="1251" spans="1:15" ht="18.75" hidden="1" customHeight="1" thickTop="1" thickBot="1">
      <c r="A1251" s="162"/>
      <c r="B1251" s="181"/>
      <c r="C1251" s="111"/>
      <c r="D1251" s="83"/>
      <c r="E1251" s="111"/>
      <c r="F1251" s="111"/>
      <c r="G1251" s="111"/>
      <c r="H1251" s="111"/>
      <c r="I1251" s="218"/>
      <c r="J1251" s="103"/>
      <c r="K1251" s="184">
        <v>0</v>
      </c>
      <c r="L1251" s="77"/>
      <c r="M1251" s="105"/>
      <c r="N1251" s="44"/>
      <c r="O1251" s="76"/>
    </row>
    <row r="1252" spans="1:15" ht="18.75" customHeight="1" thickTop="1" thickBot="1">
      <c r="A1252" s="162"/>
      <c r="B1252" s="407"/>
      <c r="C1252" s="38" t="s">
        <v>636</v>
      </c>
      <c r="D1252" s="37">
        <v>7282001</v>
      </c>
      <c r="E1252" s="408" t="s">
        <v>641</v>
      </c>
      <c r="F1252" s="408"/>
      <c r="G1252" s="408"/>
      <c r="H1252" s="408"/>
      <c r="I1252" s="65" t="s">
        <v>41</v>
      </c>
      <c r="J1252" s="60" t="s">
        <v>385</v>
      </c>
      <c r="K1252" s="101">
        <v>0.381060263866147</v>
      </c>
      <c r="L1252" s="70">
        <f>K1252*(1-$H$3/100)</f>
        <v>0.381060263866147</v>
      </c>
      <c r="M1252" s="66">
        <f>K1252*$H$2</f>
        <v>16.046447711403449</v>
      </c>
      <c r="N1252" s="43">
        <f t="shared" si="80"/>
        <v>16.046447711403449</v>
      </c>
      <c r="O1252" s="76"/>
    </row>
    <row r="1253" spans="1:15" ht="18.75" customHeight="1" thickTop="1" thickBot="1">
      <c r="A1253" s="162"/>
      <c r="B1253" s="405"/>
      <c r="C1253" s="38" t="s">
        <v>637</v>
      </c>
      <c r="D1253" s="37">
        <v>7282002</v>
      </c>
      <c r="E1253" s="408" t="s">
        <v>641</v>
      </c>
      <c r="F1253" s="408"/>
      <c r="G1253" s="408"/>
      <c r="H1253" s="408"/>
      <c r="I1253" s="65" t="s">
        <v>41</v>
      </c>
      <c r="J1253" s="84" t="s">
        <v>11</v>
      </c>
      <c r="K1253" s="101">
        <v>1.1550889077053346</v>
      </c>
      <c r="L1253" s="70">
        <f>K1253*(1-$H$3/100)</f>
        <v>1.1550889077053346</v>
      </c>
      <c r="M1253" s="66">
        <f>K1253*$H$2</f>
        <v>48.640793903471639</v>
      </c>
      <c r="N1253" s="43">
        <f t="shared" si="80"/>
        <v>48.640793903471639</v>
      </c>
      <c r="O1253" s="76"/>
    </row>
    <row r="1254" spans="1:15" ht="18.75" customHeight="1" thickTop="1" thickBot="1">
      <c r="A1254" s="162"/>
      <c r="B1254" s="405"/>
      <c r="C1254" s="38" t="s">
        <v>638</v>
      </c>
      <c r="D1254" s="37">
        <v>7282004</v>
      </c>
      <c r="E1254" s="408" t="s">
        <v>641</v>
      </c>
      <c r="F1254" s="408"/>
      <c r="G1254" s="408"/>
      <c r="H1254" s="408"/>
      <c r="I1254" s="65" t="s">
        <v>41</v>
      </c>
      <c r="J1254" s="85" t="s">
        <v>386</v>
      </c>
      <c r="K1254" s="101">
        <v>0.9900762066045723</v>
      </c>
      <c r="L1254" s="70">
        <f>K1254*(1-$H$3/100)</f>
        <v>0.9900762066045723</v>
      </c>
      <c r="M1254" s="66">
        <f>K1254*$H$2</f>
        <v>41.69210906011854</v>
      </c>
      <c r="N1254" s="43">
        <f t="shared" si="80"/>
        <v>41.69210906011854</v>
      </c>
      <c r="O1254" s="76"/>
    </row>
    <row r="1255" spans="1:15" ht="18.75" customHeight="1" thickTop="1" thickBot="1">
      <c r="A1255" s="162"/>
      <c r="B1255" s="405"/>
      <c r="C1255" s="38" t="s">
        <v>639</v>
      </c>
      <c r="D1255" s="37">
        <v>7282005</v>
      </c>
      <c r="E1255" s="408" t="s">
        <v>641</v>
      </c>
      <c r="F1255" s="408"/>
      <c r="G1255" s="408"/>
      <c r="H1255" s="408"/>
      <c r="I1255" s="65" t="s">
        <v>41</v>
      </c>
      <c r="J1255" s="153" t="s">
        <v>438</v>
      </c>
      <c r="K1255" s="101">
        <v>0</v>
      </c>
      <c r="L1255" s="70">
        <f>K1255*(1-$H$3/100)</f>
        <v>0</v>
      </c>
      <c r="M1255" s="285">
        <f>K1255*$H$2</f>
        <v>0</v>
      </c>
      <c r="N1255" s="289">
        <f t="shared" si="80"/>
        <v>0</v>
      </c>
      <c r="O1255" s="76"/>
    </row>
    <row r="1256" spans="1:15" ht="18.75" customHeight="1" thickTop="1" thickBot="1">
      <c r="A1256" s="162"/>
      <c r="B1256" s="406"/>
      <c r="C1256" s="110" t="s">
        <v>640</v>
      </c>
      <c r="D1256" s="106">
        <v>7282008</v>
      </c>
      <c r="E1256" s="409" t="s">
        <v>641</v>
      </c>
      <c r="F1256" s="409"/>
      <c r="G1256" s="409"/>
      <c r="H1256" s="409"/>
      <c r="I1256" s="113" t="s">
        <v>41</v>
      </c>
      <c r="J1256" s="103" t="s">
        <v>388</v>
      </c>
      <c r="K1256" s="114">
        <v>0.74255715495342922</v>
      </c>
      <c r="L1256" s="109">
        <f>K1256*(1-$H$3/100)</f>
        <v>0.74255715495342922</v>
      </c>
      <c r="M1256" s="108">
        <f>K1256*$H$2</f>
        <v>31.269081795088905</v>
      </c>
      <c r="N1256" s="118">
        <f t="shared" si="80"/>
        <v>31.269081795088905</v>
      </c>
      <c r="O1256" s="76"/>
    </row>
    <row r="1257" spans="1:15" ht="18.75" hidden="1" customHeight="1" thickTop="1" thickBot="1">
      <c r="A1257" s="162"/>
      <c r="B1257" s="182"/>
      <c r="C1257" s="110"/>
      <c r="D1257" s="106"/>
      <c r="E1257" s="110"/>
      <c r="F1257" s="110"/>
      <c r="G1257" s="110"/>
      <c r="H1257" s="110"/>
      <c r="I1257" s="113"/>
      <c r="J1257" s="103"/>
      <c r="K1257" s="114">
        <v>0</v>
      </c>
      <c r="L1257" s="109"/>
      <c r="M1257" s="108"/>
      <c r="N1257" s="118"/>
      <c r="O1257" s="76"/>
    </row>
    <row r="1258" spans="1:15" ht="18.75" hidden="1" customHeight="1" thickTop="1" thickBot="1">
      <c r="A1258" s="162"/>
      <c r="B1258" s="182"/>
      <c r="C1258" s="110"/>
      <c r="D1258" s="106"/>
      <c r="E1258" s="110"/>
      <c r="F1258" s="110"/>
      <c r="G1258" s="110"/>
      <c r="H1258" s="110"/>
      <c r="I1258" s="113"/>
      <c r="J1258" s="103"/>
      <c r="K1258" s="114">
        <v>0</v>
      </c>
      <c r="L1258" s="109"/>
      <c r="M1258" s="108"/>
      <c r="N1258" s="118"/>
      <c r="O1258" s="76"/>
    </row>
    <row r="1259" spans="1:15" ht="18.75" hidden="1" customHeight="1" thickTop="1" thickBot="1">
      <c r="A1259" s="162"/>
      <c r="B1259" s="182"/>
      <c r="C1259" s="110"/>
      <c r="D1259" s="106"/>
      <c r="E1259" s="110"/>
      <c r="F1259" s="110"/>
      <c r="G1259" s="110"/>
      <c r="H1259" s="110"/>
      <c r="I1259" s="113"/>
      <c r="J1259" s="103"/>
      <c r="K1259" s="114">
        <v>0</v>
      </c>
      <c r="L1259" s="109"/>
      <c r="M1259" s="108"/>
      <c r="N1259" s="118"/>
      <c r="O1259" s="76"/>
    </row>
    <row r="1260" spans="1:15" ht="18.75" hidden="1" customHeight="1" thickTop="1" thickBot="1">
      <c r="A1260" s="162"/>
      <c r="B1260" s="182"/>
      <c r="C1260" s="110"/>
      <c r="D1260" s="106"/>
      <c r="E1260" s="110"/>
      <c r="F1260" s="110"/>
      <c r="G1260" s="110"/>
      <c r="H1260" s="110"/>
      <c r="I1260" s="113"/>
      <c r="J1260" s="103"/>
      <c r="K1260" s="114">
        <v>0</v>
      </c>
      <c r="L1260" s="109"/>
      <c r="M1260" s="108"/>
      <c r="N1260" s="118"/>
      <c r="O1260" s="76"/>
    </row>
    <row r="1261" spans="1:15" ht="18.75" hidden="1" customHeight="1" thickTop="1" thickBot="1">
      <c r="A1261" s="162"/>
      <c r="B1261" s="182"/>
      <c r="C1261" s="110"/>
      <c r="D1261" s="106"/>
      <c r="E1261" s="110"/>
      <c r="F1261" s="110"/>
      <c r="G1261" s="110"/>
      <c r="H1261" s="110"/>
      <c r="I1261" s="113"/>
      <c r="J1261" s="103"/>
      <c r="K1261" s="114">
        <v>0</v>
      </c>
      <c r="L1261" s="109"/>
      <c r="M1261" s="108"/>
      <c r="N1261" s="118"/>
      <c r="O1261" s="76"/>
    </row>
    <row r="1262" spans="1:15" ht="18.75" hidden="1" customHeight="1" thickTop="1" thickBot="1">
      <c r="A1262" s="162"/>
      <c r="B1262" s="182"/>
      <c r="C1262" s="110"/>
      <c r="D1262" s="106"/>
      <c r="E1262" s="110"/>
      <c r="F1262" s="110"/>
      <c r="G1262" s="110"/>
      <c r="H1262" s="110"/>
      <c r="I1262" s="113"/>
      <c r="J1262" s="103"/>
      <c r="K1262" s="114">
        <v>0</v>
      </c>
      <c r="L1262" s="109"/>
      <c r="M1262" s="108"/>
      <c r="N1262" s="118"/>
      <c r="O1262" s="76"/>
    </row>
    <row r="1263" spans="1:15" ht="18.75" hidden="1" customHeight="1" thickTop="1" thickBot="1">
      <c r="A1263" s="162"/>
      <c r="B1263" s="182"/>
      <c r="C1263" s="110"/>
      <c r="D1263" s="106"/>
      <c r="E1263" s="110"/>
      <c r="F1263" s="110"/>
      <c r="G1263" s="110"/>
      <c r="H1263" s="110"/>
      <c r="I1263" s="113"/>
      <c r="J1263" s="103"/>
      <c r="K1263" s="114">
        <v>0</v>
      </c>
      <c r="L1263" s="109"/>
      <c r="M1263" s="108"/>
      <c r="N1263" s="118"/>
      <c r="O1263" s="76"/>
    </row>
    <row r="1264" spans="1:15" ht="18.75" hidden="1" customHeight="1" thickTop="1" thickBot="1">
      <c r="A1264" s="162"/>
      <c r="B1264" s="182"/>
      <c r="C1264" s="110"/>
      <c r="D1264" s="106"/>
      <c r="E1264" s="110"/>
      <c r="F1264" s="110"/>
      <c r="G1264" s="110"/>
      <c r="H1264" s="110"/>
      <c r="I1264" s="113"/>
      <c r="J1264" s="103"/>
      <c r="K1264" s="114">
        <v>0</v>
      </c>
      <c r="L1264" s="109"/>
      <c r="M1264" s="108"/>
      <c r="N1264" s="118"/>
      <c r="O1264" s="76"/>
    </row>
    <row r="1265" spans="1:15" ht="18.75" hidden="1" customHeight="1" thickTop="1" thickBot="1">
      <c r="A1265" s="162"/>
      <c r="B1265" s="182"/>
      <c r="C1265" s="110"/>
      <c r="D1265" s="106"/>
      <c r="E1265" s="110"/>
      <c r="F1265" s="110"/>
      <c r="G1265" s="110"/>
      <c r="H1265" s="110"/>
      <c r="I1265" s="113"/>
      <c r="J1265" s="103"/>
      <c r="K1265" s="114">
        <v>0</v>
      </c>
      <c r="L1265" s="109"/>
      <c r="M1265" s="108"/>
      <c r="N1265" s="118"/>
      <c r="O1265" s="76"/>
    </row>
    <row r="1266" spans="1:15" ht="18.75" hidden="1" customHeight="1" thickTop="1" thickBot="1">
      <c r="A1266" s="162"/>
      <c r="B1266" s="182"/>
      <c r="C1266" s="110"/>
      <c r="D1266" s="106"/>
      <c r="E1266" s="110"/>
      <c r="F1266" s="110"/>
      <c r="G1266" s="110"/>
      <c r="H1266" s="110"/>
      <c r="I1266" s="113"/>
      <c r="J1266" s="103"/>
      <c r="K1266" s="114">
        <v>0</v>
      </c>
      <c r="L1266" s="109"/>
      <c r="M1266" s="108"/>
      <c r="N1266" s="118"/>
      <c r="O1266" s="76"/>
    </row>
    <row r="1267" spans="1:15" ht="18.75" customHeight="1" thickTop="1" thickBot="1">
      <c r="A1267" s="162"/>
      <c r="B1267" s="146"/>
      <c r="C1267" s="110" t="s">
        <v>804</v>
      </c>
      <c r="D1267" s="106">
        <v>7288009</v>
      </c>
      <c r="E1267" s="409" t="s">
        <v>642</v>
      </c>
      <c r="F1267" s="409"/>
      <c r="G1267" s="409"/>
      <c r="H1267" s="409"/>
      <c r="I1267" s="113" t="s">
        <v>41</v>
      </c>
      <c r="J1267" s="144" t="s">
        <v>572</v>
      </c>
      <c r="K1267" s="114">
        <v>10.085040000000001</v>
      </c>
      <c r="L1267" s="109">
        <f>K1267*(1-$H$3/100)</f>
        <v>10.085040000000001</v>
      </c>
      <c r="M1267" s="108">
        <f>K1267*$H$2</f>
        <v>424.68103440000004</v>
      </c>
      <c r="N1267" s="118">
        <f t="shared" si="80"/>
        <v>424.68103440000004</v>
      </c>
      <c r="O1267" s="76"/>
    </row>
    <row r="1268" spans="1:15" ht="18.75" hidden="1" customHeight="1" thickTop="1" thickBot="1">
      <c r="A1268" s="162"/>
      <c r="B1268" s="129"/>
      <c r="C1268" s="111"/>
      <c r="D1268" s="83"/>
      <c r="E1268" s="111"/>
      <c r="F1268" s="111"/>
      <c r="G1268" s="111"/>
      <c r="H1268" s="111"/>
      <c r="I1268" s="218"/>
      <c r="J1268" s="144"/>
      <c r="K1268" s="184">
        <v>0</v>
      </c>
      <c r="L1268" s="77"/>
      <c r="M1268" s="105"/>
      <c r="N1268" s="44"/>
      <c r="O1268" s="76"/>
    </row>
    <row r="1269" spans="1:15" ht="18.75" hidden="1" customHeight="1" thickTop="1" thickBot="1">
      <c r="A1269" s="162"/>
      <c r="B1269" s="129"/>
      <c r="C1269" s="111"/>
      <c r="D1269" s="83"/>
      <c r="E1269" s="111"/>
      <c r="F1269" s="111"/>
      <c r="G1269" s="111"/>
      <c r="H1269" s="111"/>
      <c r="I1269" s="218"/>
      <c r="J1269" s="144"/>
      <c r="K1269" s="184">
        <v>0</v>
      </c>
      <c r="L1269" s="77"/>
      <c r="M1269" s="105"/>
      <c r="N1269" s="44"/>
      <c r="O1269" s="76"/>
    </row>
    <row r="1270" spans="1:15" ht="18.75" hidden="1" customHeight="1" thickTop="1" thickBot="1">
      <c r="A1270" s="162"/>
      <c r="B1270" s="129"/>
      <c r="C1270" s="111"/>
      <c r="D1270" s="83"/>
      <c r="E1270" s="111"/>
      <c r="F1270" s="111"/>
      <c r="G1270" s="111"/>
      <c r="H1270" s="111"/>
      <c r="I1270" s="218"/>
      <c r="J1270" s="144"/>
      <c r="K1270" s="184">
        <v>0</v>
      </c>
      <c r="L1270" s="77"/>
      <c r="M1270" s="105"/>
      <c r="N1270" s="44"/>
      <c r="O1270" s="76"/>
    </row>
    <row r="1271" spans="1:15" ht="18.75" hidden="1" customHeight="1" thickTop="1" thickBot="1">
      <c r="A1271" s="162"/>
      <c r="B1271" s="129"/>
      <c r="C1271" s="111"/>
      <c r="D1271" s="83"/>
      <c r="E1271" s="111"/>
      <c r="F1271" s="111"/>
      <c r="G1271" s="111"/>
      <c r="H1271" s="111"/>
      <c r="I1271" s="218"/>
      <c r="J1271" s="144"/>
      <c r="K1271" s="184">
        <v>0</v>
      </c>
      <c r="L1271" s="77"/>
      <c r="M1271" s="105"/>
      <c r="N1271" s="44"/>
      <c r="O1271" s="76"/>
    </row>
    <row r="1272" spans="1:15" ht="18.75" hidden="1" customHeight="1" thickTop="1" thickBot="1">
      <c r="A1272" s="162"/>
      <c r="B1272" s="129"/>
      <c r="C1272" s="111"/>
      <c r="D1272" s="83"/>
      <c r="E1272" s="111"/>
      <c r="F1272" s="111"/>
      <c r="G1272" s="111"/>
      <c r="H1272" s="111"/>
      <c r="I1272" s="218"/>
      <c r="J1272" s="144"/>
      <c r="K1272" s="184">
        <v>0</v>
      </c>
      <c r="L1272" s="77"/>
      <c r="M1272" s="105"/>
      <c r="N1272" s="44"/>
      <c r="O1272" s="76"/>
    </row>
    <row r="1273" spans="1:15" ht="18.75" hidden="1" customHeight="1" thickTop="1" thickBot="1">
      <c r="A1273" s="162"/>
      <c r="B1273" s="129"/>
      <c r="C1273" s="111"/>
      <c r="D1273" s="83"/>
      <c r="E1273" s="111"/>
      <c r="F1273" s="111"/>
      <c r="G1273" s="111"/>
      <c r="H1273" s="111"/>
      <c r="I1273" s="218"/>
      <c r="J1273" s="144"/>
      <c r="K1273" s="184">
        <v>0</v>
      </c>
      <c r="L1273" s="77"/>
      <c r="M1273" s="105"/>
      <c r="N1273" s="44"/>
      <c r="O1273" s="76"/>
    </row>
    <row r="1274" spans="1:15" ht="18.75" hidden="1" customHeight="1" thickTop="1" thickBot="1">
      <c r="A1274" s="162"/>
      <c r="B1274" s="129"/>
      <c r="C1274" s="111"/>
      <c r="D1274" s="83"/>
      <c r="E1274" s="111"/>
      <c r="F1274" s="111"/>
      <c r="G1274" s="111"/>
      <c r="H1274" s="111"/>
      <c r="I1274" s="218"/>
      <c r="J1274" s="144"/>
      <c r="K1274" s="184">
        <v>0</v>
      </c>
      <c r="L1274" s="77"/>
      <c r="M1274" s="105"/>
      <c r="N1274" s="44"/>
      <c r="O1274" s="76"/>
    </row>
    <row r="1275" spans="1:15" ht="18.75" hidden="1" customHeight="1" thickTop="1" thickBot="1">
      <c r="A1275" s="162"/>
      <c r="B1275" s="129"/>
      <c r="C1275" s="111"/>
      <c r="D1275" s="83"/>
      <c r="E1275" s="111"/>
      <c r="F1275" s="111"/>
      <c r="G1275" s="111"/>
      <c r="H1275" s="111"/>
      <c r="I1275" s="218"/>
      <c r="J1275" s="144"/>
      <c r="K1275" s="184">
        <v>0</v>
      </c>
      <c r="L1275" s="77"/>
      <c r="M1275" s="105"/>
      <c r="N1275" s="44"/>
      <c r="O1275" s="76"/>
    </row>
    <row r="1276" spans="1:15" ht="18.75" hidden="1" customHeight="1" thickTop="1" thickBot="1">
      <c r="A1276" s="162"/>
      <c r="B1276" s="129"/>
      <c r="C1276" s="111"/>
      <c r="D1276" s="83"/>
      <c r="E1276" s="111"/>
      <c r="F1276" s="111"/>
      <c r="G1276" s="111"/>
      <c r="H1276" s="111"/>
      <c r="I1276" s="218"/>
      <c r="J1276" s="144"/>
      <c r="K1276" s="184">
        <v>0</v>
      </c>
      <c r="L1276" s="77"/>
      <c r="M1276" s="105"/>
      <c r="N1276" s="44"/>
      <c r="O1276" s="76"/>
    </row>
    <row r="1277" spans="1:15" ht="18.75" hidden="1" customHeight="1" thickTop="1" thickBot="1">
      <c r="A1277" s="162"/>
      <c r="B1277" s="129"/>
      <c r="C1277" s="111"/>
      <c r="D1277" s="83"/>
      <c r="E1277" s="111"/>
      <c r="F1277" s="111"/>
      <c r="G1277" s="111"/>
      <c r="H1277" s="111"/>
      <c r="I1277" s="218"/>
      <c r="J1277" s="144"/>
      <c r="K1277" s="184">
        <v>0</v>
      </c>
      <c r="L1277" s="77"/>
      <c r="M1277" s="105"/>
      <c r="N1277" s="44"/>
      <c r="O1277" s="76"/>
    </row>
    <row r="1278" spans="1:15" ht="18.75" customHeight="1" thickTop="1" thickBot="1">
      <c r="A1278" s="162"/>
      <c r="B1278" s="407"/>
      <c r="C1278" s="38" t="s">
        <v>643</v>
      </c>
      <c r="D1278" s="37">
        <v>7290101</v>
      </c>
      <c r="E1278" s="408" t="s">
        <v>666</v>
      </c>
      <c r="F1278" s="408"/>
      <c r="G1278" s="408"/>
      <c r="H1278" s="408"/>
      <c r="I1278" s="65" t="s">
        <v>41</v>
      </c>
      <c r="J1278" s="60" t="s">
        <v>385</v>
      </c>
      <c r="K1278" s="40">
        <v>2.0214055884843352</v>
      </c>
      <c r="L1278" s="41">
        <f t="shared" ref="L1278:L1295" si="81">K1278*(1-$H$3/100)</f>
        <v>2.0214055884843352</v>
      </c>
      <c r="M1278" s="42">
        <f t="shared" ref="M1278:M1295" si="82">K1278*$H$2</f>
        <v>85.121389331075349</v>
      </c>
      <c r="N1278" s="135">
        <f t="shared" si="80"/>
        <v>85.121389331075349</v>
      </c>
      <c r="O1278" s="76"/>
    </row>
    <row r="1279" spans="1:15" ht="18.75" customHeight="1" thickTop="1" thickBot="1">
      <c r="A1279" s="162"/>
      <c r="B1279" s="405"/>
      <c r="C1279" s="38" t="s">
        <v>644</v>
      </c>
      <c r="D1279" s="37">
        <v>7290102</v>
      </c>
      <c r="E1279" s="408" t="s">
        <v>666</v>
      </c>
      <c r="F1279" s="408"/>
      <c r="G1279" s="408"/>
      <c r="H1279" s="408"/>
      <c r="I1279" s="65" t="s">
        <v>41</v>
      </c>
      <c r="J1279" s="84" t="s">
        <v>11</v>
      </c>
      <c r="K1279" s="101">
        <v>9.6532430143945813</v>
      </c>
      <c r="L1279" s="70">
        <f t="shared" si="81"/>
        <v>9.6532430143945813</v>
      </c>
      <c r="M1279" s="66">
        <f t="shared" si="82"/>
        <v>406.49806333615584</v>
      </c>
      <c r="N1279" s="43">
        <f t="shared" si="80"/>
        <v>406.49806333615584</v>
      </c>
      <c r="O1279" s="76"/>
    </row>
    <row r="1280" spans="1:15" ht="18.75" customHeight="1" thickTop="1" thickBot="1">
      <c r="A1280" s="162"/>
      <c r="B1280" s="405"/>
      <c r="C1280" s="38" t="s">
        <v>645</v>
      </c>
      <c r="D1280" s="37">
        <v>7290105</v>
      </c>
      <c r="E1280" s="408" t="s">
        <v>666</v>
      </c>
      <c r="F1280" s="408"/>
      <c r="G1280" s="408"/>
      <c r="H1280" s="408"/>
      <c r="I1280" s="65" t="s">
        <v>41</v>
      </c>
      <c r="J1280" s="153" t="s">
        <v>438</v>
      </c>
      <c r="K1280" s="101">
        <v>4.7441151566469086</v>
      </c>
      <c r="L1280" s="70">
        <f t="shared" si="81"/>
        <v>4.7441151566469086</v>
      </c>
      <c r="M1280" s="66">
        <f t="shared" si="82"/>
        <v>199.77468924640132</v>
      </c>
      <c r="N1280" s="43">
        <f t="shared" si="80"/>
        <v>199.77468924640132</v>
      </c>
      <c r="O1280" s="76"/>
    </row>
    <row r="1281" spans="1:15" ht="18.75" customHeight="1" thickTop="1" thickBot="1">
      <c r="A1281" s="162"/>
      <c r="B1281" s="405"/>
      <c r="C1281" s="38" t="s">
        <v>646</v>
      </c>
      <c r="D1281" s="37">
        <v>7290108</v>
      </c>
      <c r="E1281" s="408" t="s">
        <v>666</v>
      </c>
      <c r="F1281" s="408"/>
      <c r="G1281" s="408"/>
      <c r="H1281" s="408"/>
      <c r="I1281" s="65" t="s">
        <v>41</v>
      </c>
      <c r="J1281" s="103" t="s">
        <v>388</v>
      </c>
      <c r="K1281" s="101">
        <v>5.1648975444538516</v>
      </c>
      <c r="L1281" s="70">
        <f t="shared" si="81"/>
        <v>5.1648975444538516</v>
      </c>
      <c r="M1281" s="66">
        <f t="shared" si="82"/>
        <v>217.4938355969517</v>
      </c>
      <c r="N1281" s="43">
        <f t="shared" si="80"/>
        <v>217.4938355969517</v>
      </c>
      <c r="O1281" s="76"/>
    </row>
    <row r="1282" spans="1:15" ht="18.75" customHeight="1" thickTop="1" thickBot="1">
      <c r="A1282" s="162"/>
      <c r="B1282" s="405"/>
      <c r="C1282" s="38" t="s">
        <v>648</v>
      </c>
      <c r="D1282" s="37">
        <v>7290124</v>
      </c>
      <c r="E1282" s="408" t="s">
        <v>666</v>
      </c>
      <c r="F1282" s="408"/>
      <c r="G1282" s="408"/>
      <c r="H1282" s="408"/>
      <c r="I1282" s="65" t="s">
        <v>41</v>
      </c>
      <c r="J1282" s="160" t="s">
        <v>649</v>
      </c>
      <c r="K1282" s="101">
        <v>8.82817950889077</v>
      </c>
      <c r="L1282" s="70">
        <f t="shared" si="81"/>
        <v>8.82817950889077</v>
      </c>
      <c r="M1282" s="66">
        <f t="shared" si="82"/>
        <v>371.75463911939033</v>
      </c>
      <c r="N1282" s="43">
        <f t="shared" si="80"/>
        <v>371.75463911939033</v>
      </c>
      <c r="O1282" s="76"/>
    </row>
    <row r="1283" spans="1:15" ht="18.75" customHeight="1" thickTop="1" thickBot="1">
      <c r="A1283" s="162"/>
      <c r="B1283" s="405"/>
      <c r="C1283" s="112" t="s">
        <v>647</v>
      </c>
      <c r="D1283" s="95">
        <v>7290151</v>
      </c>
      <c r="E1283" s="414" t="s">
        <v>666</v>
      </c>
      <c r="F1283" s="414"/>
      <c r="G1283" s="414"/>
      <c r="H1283" s="414"/>
      <c r="I1283" s="96" t="s">
        <v>41</v>
      </c>
      <c r="J1283" s="161" t="s">
        <v>650</v>
      </c>
      <c r="K1283" s="98">
        <v>4.4553429297205751</v>
      </c>
      <c r="L1283" s="99">
        <f t="shared" si="81"/>
        <v>4.4553429297205751</v>
      </c>
      <c r="M1283" s="100">
        <f t="shared" si="82"/>
        <v>187.61449077053342</v>
      </c>
      <c r="N1283" s="69">
        <f t="shared" si="80"/>
        <v>187.61449077053342</v>
      </c>
      <c r="O1283" s="76"/>
    </row>
    <row r="1284" spans="1:15" ht="18.75" customHeight="1" thickTop="1" thickBot="1">
      <c r="A1284" s="162"/>
      <c r="B1284" s="405"/>
      <c r="C1284" s="38" t="s">
        <v>651</v>
      </c>
      <c r="D1284" s="37">
        <v>7290201</v>
      </c>
      <c r="E1284" s="408" t="s">
        <v>667</v>
      </c>
      <c r="F1284" s="408"/>
      <c r="G1284" s="408"/>
      <c r="H1284" s="408"/>
      <c r="I1284" s="65" t="s">
        <v>41</v>
      </c>
      <c r="J1284" s="60" t="s">
        <v>385</v>
      </c>
      <c r="K1284" s="61">
        <v>2.2276714648602876</v>
      </c>
      <c r="L1284" s="62">
        <f t="shared" si="81"/>
        <v>2.2276714648602876</v>
      </c>
      <c r="M1284" s="63">
        <f t="shared" si="82"/>
        <v>93.807245385266711</v>
      </c>
      <c r="N1284" s="67">
        <f t="shared" si="80"/>
        <v>93.807245385266711</v>
      </c>
      <c r="O1284" s="76"/>
    </row>
    <row r="1285" spans="1:15" ht="18.75" customHeight="1" thickTop="1" thickBot="1">
      <c r="A1285" s="162"/>
      <c r="B1285" s="405"/>
      <c r="C1285" s="38" t="s">
        <v>652</v>
      </c>
      <c r="D1285" s="37">
        <v>7290202</v>
      </c>
      <c r="E1285" s="408" t="s">
        <v>667</v>
      </c>
      <c r="F1285" s="408"/>
      <c r="G1285" s="408"/>
      <c r="H1285" s="408"/>
      <c r="I1285" s="65" t="s">
        <v>41</v>
      </c>
      <c r="J1285" s="84" t="s">
        <v>11</v>
      </c>
      <c r="K1285" s="101">
        <v>10.230787468247248</v>
      </c>
      <c r="L1285" s="70">
        <f t="shared" si="81"/>
        <v>10.230787468247248</v>
      </c>
      <c r="M1285" s="66">
        <f t="shared" si="82"/>
        <v>430.81846028789164</v>
      </c>
      <c r="N1285" s="43">
        <f t="shared" si="80"/>
        <v>430.81846028789164</v>
      </c>
      <c r="O1285" s="76"/>
    </row>
    <row r="1286" spans="1:15" ht="18.75" customHeight="1" thickTop="1" thickBot="1">
      <c r="A1286" s="422" t="s">
        <v>1</v>
      </c>
      <c r="B1286" s="405"/>
      <c r="C1286" s="38" t="s">
        <v>653</v>
      </c>
      <c r="D1286" s="37">
        <v>7290205</v>
      </c>
      <c r="E1286" s="408" t="s">
        <v>667</v>
      </c>
      <c r="F1286" s="408"/>
      <c r="G1286" s="408"/>
      <c r="H1286" s="408"/>
      <c r="I1286" s="65" t="s">
        <v>41</v>
      </c>
      <c r="J1286" s="153" t="s">
        <v>438</v>
      </c>
      <c r="K1286" s="101">
        <v>5.1566469093988143</v>
      </c>
      <c r="L1286" s="70">
        <f t="shared" si="81"/>
        <v>5.1566469093988143</v>
      </c>
      <c r="M1286" s="66">
        <f t="shared" si="82"/>
        <v>217.14640135478408</v>
      </c>
      <c r="N1286" s="43">
        <f t="shared" si="80"/>
        <v>217.14640135478408</v>
      </c>
      <c r="O1286" s="76"/>
    </row>
    <row r="1287" spans="1:15" ht="18.75" customHeight="1" thickTop="1" thickBot="1">
      <c r="A1287" s="423"/>
      <c r="B1287" s="405"/>
      <c r="C1287" s="38" t="s">
        <v>654</v>
      </c>
      <c r="D1287" s="37">
        <v>7290208</v>
      </c>
      <c r="E1287" s="408" t="s">
        <v>667</v>
      </c>
      <c r="F1287" s="408"/>
      <c r="G1287" s="408"/>
      <c r="H1287" s="408"/>
      <c r="I1287" s="65" t="s">
        <v>41</v>
      </c>
      <c r="J1287" s="103" t="s">
        <v>388</v>
      </c>
      <c r="K1287" s="101">
        <v>5.5609280270956809</v>
      </c>
      <c r="L1287" s="70">
        <f t="shared" si="81"/>
        <v>5.5609280270956809</v>
      </c>
      <c r="M1287" s="66">
        <f t="shared" si="82"/>
        <v>234.17067922099912</v>
      </c>
      <c r="N1287" s="43">
        <f t="shared" si="80"/>
        <v>234.17067922099912</v>
      </c>
      <c r="O1287" s="76"/>
    </row>
    <row r="1288" spans="1:15" ht="18.75" customHeight="1" thickTop="1" thickBot="1">
      <c r="A1288" s="423"/>
      <c r="B1288" s="405"/>
      <c r="C1288" s="38" t="s">
        <v>655</v>
      </c>
      <c r="D1288" s="37">
        <v>7290224</v>
      </c>
      <c r="E1288" s="408" t="s">
        <v>667</v>
      </c>
      <c r="F1288" s="408"/>
      <c r="G1288" s="408"/>
      <c r="H1288" s="408"/>
      <c r="I1288" s="65" t="s">
        <v>41</v>
      </c>
      <c r="J1288" s="160" t="s">
        <v>649</v>
      </c>
      <c r="K1288" s="101">
        <v>9.2407112616426765</v>
      </c>
      <c r="L1288" s="70">
        <f t="shared" si="81"/>
        <v>9.2407112616426765</v>
      </c>
      <c r="M1288" s="66">
        <f t="shared" si="82"/>
        <v>389.12635122777311</v>
      </c>
      <c r="N1288" s="43">
        <f t="shared" si="80"/>
        <v>389.12635122777311</v>
      </c>
      <c r="O1288" s="76"/>
    </row>
    <row r="1289" spans="1:15" ht="18.75" customHeight="1" thickTop="1" thickBot="1">
      <c r="A1289" s="423"/>
      <c r="B1289" s="405"/>
      <c r="C1289" s="112" t="s">
        <v>656</v>
      </c>
      <c r="D1289" s="95">
        <v>7290251</v>
      </c>
      <c r="E1289" s="414" t="s">
        <v>667</v>
      </c>
      <c r="F1289" s="414"/>
      <c r="G1289" s="414"/>
      <c r="H1289" s="414"/>
      <c r="I1289" s="96" t="s">
        <v>41</v>
      </c>
      <c r="J1289" s="161" t="s">
        <v>650</v>
      </c>
      <c r="K1289" s="98">
        <v>4.6203556308213383</v>
      </c>
      <c r="L1289" s="99">
        <f t="shared" si="81"/>
        <v>4.6203556308213383</v>
      </c>
      <c r="M1289" s="100">
        <f t="shared" si="82"/>
        <v>194.56317561388656</v>
      </c>
      <c r="N1289" s="69">
        <f t="shared" si="80"/>
        <v>194.56317561388656</v>
      </c>
      <c r="O1289" s="76"/>
    </row>
    <row r="1290" spans="1:15" ht="18.75" customHeight="1" thickTop="1" thickBot="1">
      <c r="A1290" s="423"/>
      <c r="B1290" s="405"/>
      <c r="C1290" s="138" t="s">
        <v>657</v>
      </c>
      <c r="D1290" s="59">
        <v>7290301</v>
      </c>
      <c r="E1290" s="428" t="s">
        <v>668</v>
      </c>
      <c r="F1290" s="428"/>
      <c r="G1290" s="428"/>
      <c r="H1290" s="428"/>
      <c r="I1290" s="139" t="s">
        <v>41</v>
      </c>
      <c r="J1290" s="60" t="s">
        <v>385</v>
      </c>
      <c r="K1290" s="61">
        <v>3.052734970364098</v>
      </c>
      <c r="L1290" s="62">
        <f t="shared" si="81"/>
        <v>3.052734970364098</v>
      </c>
      <c r="M1290" s="63">
        <f t="shared" si="82"/>
        <v>128.55066960203217</v>
      </c>
      <c r="N1290" s="67">
        <f t="shared" si="80"/>
        <v>128.55066960203217</v>
      </c>
      <c r="O1290" s="76"/>
    </row>
    <row r="1291" spans="1:15" ht="18.75" customHeight="1" thickTop="1" thickBot="1">
      <c r="A1291" s="423"/>
      <c r="B1291" s="405"/>
      <c r="C1291" s="38" t="s">
        <v>658</v>
      </c>
      <c r="D1291" s="37">
        <v>7290302</v>
      </c>
      <c r="E1291" s="408" t="s">
        <v>668</v>
      </c>
      <c r="F1291" s="408"/>
      <c r="G1291" s="408"/>
      <c r="H1291" s="408"/>
      <c r="I1291" s="65" t="s">
        <v>41</v>
      </c>
      <c r="J1291" s="84" t="s">
        <v>11</v>
      </c>
      <c r="K1291" s="101">
        <v>11.468382726502963</v>
      </c>
      <c r="L1291" s="70">
        <f t="shared" si="81"/>
        <v>11.468382726502963</v>
      </c>
      <c r="M1291" s="66">
        <f t="shared" si="82"/>
        <v>482.93359661303975</v>
      </c>
      <c r="N1291" s="43">
        <f t="shared" si="80"/>
        <v>482.93359661303975</v>
      </c>
      <c r="O1291" s="76"/>
    </row>
    <row r="1292" spans="1:15" ht="18.75" customHeight="1" thickTop="1" thickBot="1">
      <c r="A1292" s="423"/>
      <c r="B1292" s="405"/>
      <c r="C1292" s="38" t="s">
        <v>659</v>
      </c>
      <c r="D1292" s="37">
        <v>7290305</v>
      </c>
      <c r="E1292" s="408" t="s">
        <v>668</v>
      </c>
      <c r="F1292" s="408"/>
      <c r="G1292" s="408"/>
      <c r="H1292" s="408"/>
      <c r="I1292" s="65" t="s">
        <v>41</v>
      </c>
      <c r="J1292" s="153" t="s">
        <v>438</v>
      </c>
      <c r="K1292" s="101">
        <v>6.105469940728196</v>
      </c>
      <c r="L1292" s="70">
        <f t="shared" si="81"/>
        <v>6.105469940728196</v>
      </c>
      <c r="M1292" s="66">
        <f t="shared" si="82"/>
        <v>257.10133920406435</v>
      </c>
      <c r="N1292" s="43">
        <f t="shared" si="80"/>
        <v>257.10133920406435</v>
      </c>
      <c r="O1292" s="76"/>
    </row>
    <row r="1293" spans="1:15" ht="18.75" customHeight="1" thickTop="1" thickBot="1">
      <c r="A1293" s="423"/>
      <c r="B1293" s="405"/>
      <c r="C1293" s="38" t="s">
        <v>660</v>
      </c>
      <c r="D1293" s="37">
        <v>7290308</v>
      </c>
      <c r="E1293" s="408" t="s">
        <v>668</v>
      </c>
      <c r="F1293" s="408"/>
      <c r="G1293" s="408"/>
      <c r="H1293" s="408"/>
      <c r="I1293" s="65" t="s">
        <v>41</v>
      </c>
      <c r="J1293" s="103" t="s">
        <v>388</v>
      </c>
      <c r="K1293" s="101">
        <v>5.8579508890770526</v>
      </c>
      <c r="L1293" s="70">
        <f t="shared" si="81"/>
        <v>5.8579508890770526</v>
      </c>
      <c r="M1293" s="66">
        <f t="shared" si="82"/>
        <v>246.67831193903467</v>
      </c>
      <c r="N1293" s="43">
        <f t="shared" si="80"/>
        <v>246.67831193903467</v>
      </c>
      <c r="O1293" s="76"/>
    </row>
    <row r="1294" spans="1:15" ht="18.75" customHeight="1" thickTop="1" thickBot="1">
      <c r="A1294" s="423"/>
      <c r="B1294" s="405"/>
      <c r="C1294" s="38" t="s">
        <v>661</v>
      </c>
      <c r="D1294" s="37">
        <v>7290324</v>
      </c>
      <c r="E1294" s="408" t="s">
        <v>668</v>
      </c>
      <c r="F1294" s="408"/>
      <c r="G1294" s="408"/>
      <c r="H1294" s="408"/>
      <c r="I1294" s="65" t="s">
        <v>41</v>
      </c>
      <c r="J1294" s="160" t="s">
        <v>649</v>
      </c>
      <c r="K1294" s="101">
        <v>9.9832684165961041</v>
      </c>
      <c r="L1294" s="70">
        <f t="shared" si="81"/>
        <v>9.9832684165961041</v>
      </c>
      <c r="M1294" s="66">
        <f t="shared" si="82"/>
        <v>420.39543302286194</v>
      </c>
      <c r="N1294" s="43">
        <f t="shared" si="80"/>
        <v>420.39543302286194</v>
      </c>
      <c r="O1294" s="76"/>
    </row>
    <row r="1295" spans="1:15" ht="18.75" customHeight="1" thickTop="1" thickBot="1">
      <c r="A1295" s="423"/>
      <c r="B1295" s="406"/>
      <c r="C1295" s="110" t="s">
        <v>662</v>
      </c>
      <c r="D1295" s="106">
        <v>7290351</v>
      </c>
      <c r="E1295" s="409" t="s">
        <v>668</v>
      </c>
      <c r="F1295" s="409"/>
      <c r="G1295" s="409"/>
      <c r="H1295" s="409"/>
      <c r="I1295" s="113" t="s">
        <v>41</v>
      </c>
      <c r="J1295" s="161" t="s">
        <v>650</v>
      </c>
      <c r="K1295" s="109">
        <v>5.2804064352243865</v>
      </c>
      <c r="L1295" s="109">
        <f t="shared" si="81"/>
        <v>5.2804064352243865</v>
      </c>
      <c r="M1295" s="108">
        <f t="shared" si="82"/>
        <v>222.3579149872989</v>
      </c>
      <c r="N1295" s="118">
        <f t="shared" si="80"/>
        <v>222.3579149872989</v>
      </c>
      <c r="O1295" s="76"/>
    </row>
    <row r="1296" spans="1:15" ht="18.75" hidden="1" customHeight="1" thickTop="1" thickBot="1">
      <c r="A1296" s="183"/>
      <c r="B1296" s="181"/>
      <c r="C1296" s="111"/>
      <c r="D1296" s="83"/>
      <c r="E1296" s="111"/>
      <c r="F1296" s="111"/>
      <c r="G1296" s="111"/>
      <c r="H1296" s="111"/>
      <c r="I1296" s="218"/>
      <c r="J1296" s="161"/>
      <c r="K1296" s="77">
        <v>0</v>
      </c>
      <c r="L1296" s="77"/>
      <c r="M1296" s="105"/>
      <c r="N1296" s="44"/>
      <c r="O1296" s="76"/>
    </row>
    <row r="1297" spans="1:15" ht="18.75" hidden="1" customHeight="1" thickTop="1" thickBot="1">
      <c r="A1297" s="183"/>
      <c r="B1297" s="181"/>
      <c r="C1297" s="111"/>
      <c r="D1297" s="83"/>
      <c r="E1297" s="111"/>
      <c r="F1297" s="111"/>
      <c r="G1297" s="111"/>
      <c r="H1297" s="111"/>
      <c r="I1297" s="218"/>
      <c r="J1297" s="161"/>
      <c r="K1297" s="77">
        <v>0</v>
      </c>
      <c r="L1297" s="77"/>
      <c r="M1297" s="105"/>
      <c r="N1297" s="44"/>
      <c r="O1297" s="76"/>
    </row>
    <row r="1298" spans="1:15" ht="18.75" hidden="1" customHeight="1" thickTop="1" thickBot="1">
      <c r="A1298" s="183"/>
      <c r="B1298" s="181"/>
      <c r="C1298" s="111"/>
      <c r="D1298" s="83"/>
      <c r="E1298" s="111"/>
      <c r="F1298" s="111"/>
      <c r="G1298" s="111"/>
      <c r="H1298" s="111"/>
      <c r="I1298" s="218"/>
      <c r="J1298" s="161"/>
      <c r="K1298" s="77">
        <v>0</v>
      </c>
      <c r="L1298" s="77"/>
      <c r="M1298" s="105"/>
      <c r="N1298" s="44"/>
      <c r="O1298" s="76"/>
    </row>
    <row r="1299" spans="1:15" ht="18.75" hidden="1" customHeight="1" thickTop="1" thickBot="1">
      <c r="A1299" s="183"/>
      <c r="B1299" s="181"/>
      <c r="C1299" s="111"/>
      <c r="D1299" s="83"/>
      <c r="E1299" s="111"/>
      <c r="F1299" s="111"/>
      <c r="G1299" s="111"/>
      <c r="H1299" s="111"/>
      <c r="I1299" s="218"/>
      <c r="J1299" s="161"/>
      <c r="K1299" s="77">
        <v>0</v>
      </c>
      <c r="L1299" s="77"/>
      <c r="M1299" s="105"/>
      <c r="N1299" s="44"/>
      <c r="O1299" s="76"/>
    </row>
    <row r="1300" spans="1:15" ht="18.75" hidden="1" customHeight="1" thickTop="1" thickBot="1">
      <c r="A1300" s="183"/>
      <c r="B1300" s="181"/>
      <c r="C1300" s="111"/>
      <c r="D1300" s="83"/>
      <c r="E1300" s="111"/>
      <c r="F1300" s="111"/>
      <c r="G1300" s="111"/>
      <c r="H1300" s="111"/>
      <c r="I1300" s="218"/>
      <c r="J1300" s="161"/>
      <c r="K1300" s="77">
        <v>0</v>
      </c>
      <c r="L1300" s="77"/>
      <c r="M1300" s="105"/>
      <c r="N1300" s="44"/>
      <c r="O1300" s="76"/>
    </row>
    <row r="1301" spans="1:15" ht="18.75" hidden="1" customHeight="1" thickTop="1" thickBot="1">
      <c r="A1301" s="183"/>
      <c r="B1301" s="181"/>
      <c r="C1301" s="111"/>
      <c r="D1301" s="83"/>
      <c r="E1301" s="111"/>
      <c r="F1301" s="111"/>
      <c r="G1301" s="111"/>
      <c r="H1301" s="111"/>
      <c r="I1301" s="218"/>
      <c r="J1301" s="161"/>
      <c r="K1301" s="77">
        <v>0</v>
      </c>
      <c r="L1301" s="77"/>
      <c r="M1301" s="105"/>
      <c r="N1301" s="44"/>
      <c r="O1301" s="76"/>
    </row>
    <row r="1302" spans="1:15" ht="18.75" hidden="1" customHeight="1" thickTop="1" thickBot="1">
      <c r="A1302" s="183"/>
      <c r="B1302" s="181"/>
      <c r="C1302" s="111"/>
      <c r="D1302" s="83"/>
      <c r="E1302" s="111"/>
      <c r="F1302" s="111"/>
      <c r="G1302" s="111"/>
      <c r="H1302" s="111"/>
      <c r="I1302" s="218"/>
      <c r="J1302" s="161"/>
      <c r="K1302" s="77">
        <v>0</v>
      </c>
      <c r="L1302" s="77"/>
      <c r="M1302" s="105"/>
      <c r="N1302" s="44"/>
      <c r="O1302" s="76"/>
    </row>
    <row r="1303" spans="1:15" ht="18.75" hidden="1" customHeight="1" thickTop="1" thickBot="1">
      <c r="A1303" s="183"/>
      <c r="B1303" s="181"/>
      <c r="C1303" s="111"/>
      <c r="D1303" s="83"/>
      <c r="E1303" s="111"/>
      <c r="F1303" s="111"/>
      <c r="G1303" s="111"/>
      <c r="H1303" s="111"/>
      <c r="I1303" s="218"/>
      <c r="J1303" s="161"/>
      <c r="K1303" s="77">
        <v>0</v>
      </c>
      <c r="L1303" s="77"/>
      <c r="M1303" s="105"/>
      <c r="N1303" s="44"/>
      <c r="O1303" s="76"/>
    </row>
    <row r="1304" spans="1:15" ht="18.75" hidden="1" customHeight="1" thickTop="1" thickBot="1">
      <c r="A1304" s="183"/>
      <c r="B1304" s="181"/>
      <c r="C1304" s="111"/>
      <c r="D1304" s="83"/>
      <c r="E1304" s="111"/>
      <c r="F1304" s="111"/>
      <c r="G1304" s="111"/>
      <c r="H1304" s="111"/>
      <c r="I1304" s="218"/>
      <c r="J1304" s="161"/>
      <c r="K1304" s="77">
        <v>0</v>
      </c>
      <c r="L1304" s="77"/>
      <c r="M1304" s="105"/>
      <c r="N1304" s="44"/>
      <c r="O1304" s="76"/>
    </row>
    <row r="1305" spans="1:15" ht="18.75" hidden="1" customHeight="1" thickTop="1" thickBot="1">
      <c r="A1305" s="183"/>
      <c r="B1305" s="181"/>
      <c r="C1305" s="111"/>
      <c r="D1305" s="83"/>
      <c r="E1305" s="111"/>
      <c r="F1305" s="111"/>
      <c r="G1305" s="111"/>
      <c r="H1305" s="111"/>
      <c r="I1305" s="218"/>
      <c r="J1305" s="161"/>
      <c r="K1305" s="77">
        <v>0</v>
      </c>
      <c r="L1305" s="77"/>
      <c r="M1305" s="105"/>
      <c r="N1305" s="44"/>
      <c r="O1305" s="76"/>
    </row>
    <row r="1306" spans="1:15" ht="18.75" customHeight="1" thickTop="1" thickBot="1">
      <c r="A1306" s="162"/>
      <c r="B1306" s="407"/>
      <c r="C1306" s="38" t="s">
        <v>663</v>
      </c>
      <c r="D1306" s="37">
        <v>7290402</v>
      </c>
      <c r="E1306" s="408" t="s">
        <v>669</v>
      </c>
      <c r="F1306" s="408"/>
      <c r="G1306" s="408"/>
      <c r="H1306" s="408"/>
      <c r="I1306" s="65" t="s">
        <v>41</v>
      </c>
      <c r="J1306" s="84" t="s">
        <v>11</v>
      </c>
      <c r="K1306" s="40">
        <v>0</v>
      </c>
      <c r="L1306" s="41">
        <f t="shared" ref="L1306:L1314" si="83">K1306*(1-$H$3/100)</f>
        <v>0</v>
      </c>
      <c r="M1306" s="277">
        <f t="shared" ref="M1306:M1314" si="84">K1306*$H$2</f>
        <v>0</v>
      </c>
      <c r="N1306" s="278">
        <f t="shared" si="80"/>
        <v>0</v>
      </c>
      <c r="O1306" s="76"/>
    </row>
    <row r="1307" spans="1:15" ht="18.75" customHeight="1" thickTop="1" thickBot="1">
      <c r="A1307" s="162"/>
      <c r="B1307" s="405"/>
      <c r="C1307" s="38" t="s">
        <v>664</v>
      </c>
      <c r="D1307" s="37">
        <v>7290405</v>
      </c>
      <c r="E1307" s="408" t="s">
        <v>669</v>
      </c>
      <c r="F1307" s="408"/>
      <c r="G1307" s="408"/>
      <c r="H1307" s="408"/>
      <c r="I1307" s="65" t="s">
        <v>41</v>
      </c>
      <c r="J1307" s="153" t="s">
        <v>438</v>
      </c>
      <c r="K1307" s="101">
        <v>0</v>
      </c>
      <c r="L1307" s="70">
        <f t="shared" si="83"/>
        <v>0</v>
      </c>
      <c r="M1307" s="285">
        <f t="shared" si="84"/>
        <v>0</v>
      </c>
      <c r="N1307" s="289">
        <f t="shared" si="80"/>
        <v>0</v>
      </c>
      <c r="O1307" s="76"/>
    </row>
    <row r="1308" spans="1:15" ht="18.75" customHeight="1" thickTop="1" thickBot="1">
      <c r="A1308" s="162"/>
      <c r="B1308" s="405"/>
      <c r="C1308" s="112" t="s">
        <v>665</v>
      </c>
      <c r="D1308" s="95">
        <v>7290415</v>
      </c>
      <c r="E1308" s="414" t="s">
        <v>669</v>
      </c>
      <c r="F1308" s="414"/>
      <c r="G1308" s="414"/>
      <c r="H1308" s="414"/>
      <c r="I1308" s="96" t="s">
        <v>41</v>
      </c>
      <c r="J1308" s="119" t="s">
        <v>207</v>
      </c>
      <c r="K1308" s="98">
        <v>2.8877222692633358</v>
      </c>
      <c r="L1308" s="99">
        <f t="shared" si="83"/>
        <v>2.8877222692633358</v>
      </c>
      <c r="M1308" s="100">
        <f t="shared" si="84"/>
        <v>121.60198475867907</v>
      </c>
      <c r="N1308" s="69">
        <f t="shared" si="80"/>
        <v>121.60198475867907</v>
      </c>
      <c r="O1308" s="76"/>
    </row>
    <row r="1309" spans="1:15" ht="18.75" customHeight="1" thickTop="1" thickBot="1">
      <c r="A1309" s="162"/>
      <c r="B1309" s="405"/>
      <c r="C1309" s="38" t="s">
        <v>670</v>
      </c>
      <c r="D1309" s="37">
        <v>7290502</v>
      </c>
      <c r="E1309" s="408" t="s">
        <v>673</v>
      </c>
      <c r="F1309" s="408"/>
      <c r="G1309" s="408"/>
      <c r="H1309" s="408"/>
      <c r="I1309" s="65" t="s">
        <v>41</v>
      </c>
      <c r="J1309" s="84" t="s">
        <v>11</v>
      </c>
      <c r="K1309" s="61">
        <v>0</v>
      </c>
      <c r="L1309" s="62">
        <f t="shared" si="83"/>
        <v>0</v>
      </c>
      <c r="M1309" s="288">
        <f t="shared" si="84"/>
        <v>0</v>
      </c>
      <c r="N1309" s="286">
        <f t="shared" si="80"/>
        <v>0</v>
      </c>
      <c r="O1309" s="76"/>
    </row>
    <row r="1310" spans="1:15" ht="18.75" customHeight="1" thickTop="1" thickBot="1">
      <c r="A1310" s="162"/>
      <c r="B1310" s="405"/>
      <c r="C1310" s="38" t="s">
        <v>671</v>
      </c>
      <c r="D1310" s="37">
        <v>7290505</v>
      </c>
      <c r="E1310" s="408" t="s">
        <v>673</v>
      </c>
      <c r="F1310" s="408"/>
      <c r="G1310" s="408"/>
      <c r="H1310" s="408"/>
      <c r="I1310" s="65" t="s">
        <v>41</v>
      </c>
      <c r="J1310" s="153" t="s">
        <v>438</v>
      </c>
      <c r="K1310" s="101">
        <v>0</v>
      </c>
      <c r="L1310" s="70">
        <f t="shared" si="83"/>
        <v>0</v>
      </c>
      <c r="M1310" s="285">
        <f t="shared" si="84"/>
        <v>0</v>
      </c>
      <c r="N1310" s="289">
        <f t="shared" si="80"/>
        <v>0</v>
      </c>
      <c r="O1310" s="76"/>
    </row>
    <row r="1311" spans="1:15" ht="18.75" customHeight="1" thickTop="1" thickBot="1">
      <c r="A1311" s="162"/>
      <c r="B1311" s="405"/>
      <c r="C1311" s="112" t="s">
        <v>672</v>
      </c>
      <c r="D1311" s="95">
        <v>7290515</v>
      </c>
      <c r="E1311" s="414" t="s">
        <v>673</v>
      </c>
      <c r="F1311" s="414"/>
      <c r="G1311" s="414"/>
      <c r="H1311" s="414"/>
      <c r="I1311" s="96" t="s">
        <v>41</v>
      </c>
      <c r="J1311" s="119" t="s">
        <v>207</v>
      </c>
      <c r="K1311" s="98">
        <v>4.5378492802709562</v>
      </c>
      <c r="L1311" s="99">
        <f t="shared" si="83"/>
        <v>4.5378492802709562</v>
      </c>
      <c r="M1311" s="100">
        <f t="shared" si="84"/>
        <v>191.08883319220996</v>
      </c>
      <c r="N1311" s="69">
        <f t="shared" si="80"/>
        <v>191.08883319220996</v>
      </c>
      <c r="O1311" s="76"/>
    </row>
    <row r="1312" spans="1:15" ht="18.75" customHeight="1" thickTop="1" thickBot="1">
      <c r="A1312" s="162"/>
      <c r="B1312" s="405"/>
      <c r="C1312" s="38" t="s">
        <v>674</v>
      </c>
      <c r="D1312" s="37">
        <v>7290602</v>
      </c>
      <c r="E1312" s="408" t="s">
        <v>677</v>
      </c>
      <c r="F1312" s="408"/>
      <c r="G1312" s="408"/>
      <c r="H1312" s="408"/>
      <c r="I1312" s="65" t="s">
        <v>41</v>
      </c>
      <c r="J1312" s="84" t="s">
        <v>11</v>
      </c>
      <c r="K1312" s="101">
        <v>0</v>
      </c>
      <c r="L1312" s="70">
        <f t="shared" si="83"/>
        <v>0</v>
      </c>
      <c r="M1312" s="285">
        <f t="shared" si="84"/>
        <v>0</v>
      </c>
      <c r="N1312" s="289">
        <f t="shared" si="80"/>
        <v>0</v>
      </c>
      <c r="O1312" s="76"/>
    </row>
    <row r="1313" spans="1:15" ht="18.75" customHeight="1" thickTop="1" thickBot="1">
      <c r="A1313" s="162"/>
      <c r="B1313" s="405"/>
      <c r="C1313" s="38" t="s">
        <v>675</v>
      </c>
      <c r="D1313" s="37">
        <v>7290605</v>
      </c>
      <c r="E1313" s="408" t="s">
        <v>677</v>
      </c>
      <c r="F1313" s="408"/>
      <c r="G1313" s="408"/>
      <c r="H1313" s="408"/>
      <c r="I1313" s="65" t="s">
        <v>41</v>
      </c>
      <c r="J1313" s="153" t="s">
        <v>438</v>
      </c>
      <c r="K1313" s="101">
        <v>0</v>
      </c>
      <c r="L1313" s="70">
        <f t="shared" si="83"/>
        <v>0</v>
      </c>
      <c r="M1313" s="285">
        <f t="shared" si="84"/>
        <v>0</v>
      </c>
      <c r="N1313" s="289">
        <f t="shared" si="80"/>
        <v>0</v>
      </c>
      <c r="O1313" s="76"/>
    </row>
    <row r="1314" spans="1:15" ht="18.75" customHeight="1" thickTop="1" thickBot="1">
      <c r="A1314" s="162"/>
      <c r="B1314" s="406"/>
      <c r="C1314" s="110" t="s">
        <v>676</v>
      </c>
      <c r="D1314" s="106">
        <v>7290615</v>
      </c>
      <c r="E1314" s="409" t="s">
        <v>677</v>
      </c>
      <c r="F1314" s="409"/>
      <c r="G1314" s="409"/>
      <c r="H1314" s="409"/>
      <c r="I1314" s="113" t="s">
        <v>41</v>
      </c>
      <c r="J1314" s="119" t="s">
        <v>207</v>
      </c>
      <c r="K1314" s="114">
        <v>5.2804064352243865</v>
      </c>
      <c r="L1314" s="109">
        <f t="shared" si="83"/>
        <v>5.2804064352243865</v>
      </c>
      <c r="M1314" s="108">
        <f t="shared" si="84"/>
        <v>222.3579149872989</v>
      </c>
      <c r="N1314" s="118">
        <f t="shared" si="80"/>
        <v>222.3579149872989</v>
      </c>
      <c r="O1314" s="76"/>
    </row>
    <row r="1315" spans="1:15" ht="18.75" hidden="1" customHeight="1" thickTop="1" thickBot="1">
      <c r="A1315" s="162"/>
      <c r="B1315" s="181"/>
      <c r="C1315" s="111"/>
      <c r="D1315" s="83"/>
      <c r="E1315" s="111"/>
      <c r="F1315" s="111"/>
      <c r="G1315" s="111"/>
      <c r="H1315" s="111"/>
      <c r="I1315" s="218"/>
      <c r="J1315" s="119"/>
      <c r="K1315" s="184">
        <v>0</v>
      </c>
      <c r="L1315" s="77"/>
      <c r="M1315" s="105"/>
      <c r="N1315" s="44"/>
      <c r="O1315" s="76"/>
    </row>
    <row r="1316" spans="1:15" ht="18.75" hidden="1" customHeight="1" thickTop="1" thickBot="1">
      <c r="A1316" s="162"/>
      <c r="B1316" s="181"/>
      <c r="C1316" s="111"/>
      <c r="D1316" s="83"/>
      <c r="E1316" s="111"/>
      <c r="F1316" s="111"/>
      <c r="G1316" s="111"/>
      <c r="H1316" s="111"/>
      <c r="I1316" s="218"/>
      <c r="J1316" s="119"/>
      <c r="K1316" s="184">
        <v>0</v>
      </c>
      <c r="L1316" s="77"/>
      <c r="M1316" s="105"/>
      <c r="N1316" s="44"/>
      <c r="O1316" s="76"/>
    </row>
    <row r="1317" spans="1:15" ht="18.75" hidden="1" customHeight="1" thickTop="1" thickBot="1">
      <c r="A1317" s="162"/>
      <c r="B1317" s="181"/>
      <c r="C1317" s="111"/>
      <c r="D1317" s="83"/>
      <c r="E1317" s="111"/>
      <c r="F1317" s="111"/>
      <c r="G1317" s="111"/>
      <c r="H1317" s="111"/>
      <c r="I1317" s="218"/>
      <c r="J1317" s="119"/>
      <c r="K1317" s="184">
        <v>0</v>
      </c>
      <c r="L1317" s="77"/>
      <c r="M1317" s="105"/>
      <c r="N1317" s="44"/>
      <c r="O1317" s="76"/>
    </row>
    <row r="1318" spans="1:15" ht="18.75" hidden="1" customHeight="1" thickTop="1" thickBot="1">
      <c r="A1318" s="162"/>
      <c r="B1318" s="181"/>
      <c r="C1318" s="111"/>
      <c r="D1318" s="83"/>
      <c r="E1318" s="111"/>
      <c r="F1318" s="111"/>
      <c r="G1318" s="111"/>
      <c r="H1318" s="111"/>
      <c r="I1318" s="218"/>
      <c r="J1318" s="119"/>
      <c r="K1318" s="184">
        <v>0</v>
      </c>
      <c r="L1318" s="77"/>
      <c r="M1318" s="105"/>
      <c r="N1318" s="44"/>
      <c r="O1318" s="76"/>
    </row>
    <row r="1319" spans="1:15" ht="18.75" hidden="1" customHeight="1" thickTop="1" thickBot="1">
      <c r="A1319" s="162"/>
      <c r="B1319" s="181"/>
      <c r="C1319" s="111"/>
      <c r="D1319" s="83"/>
      <c r="E1319" s="111"/>
      <c r="F1319" s="111"/>
      <c r="G1319" s="111"/>
      <c r="H1319" s="111"/>
      <c r="I1319" s="218"/>
      <c r="J1319" s="119"/>
      <c r="K1319" s="184">
        <v>0</v>
      </c>
      <c r="L1319" s="77"/>
      <c r="M1319" s="105"/>
      <c r="N1319" s="44"/>
      <c r="O1319" s="76"/>
    </row>
    <row r="1320" spans="1:15" ht="18.75" hidden="1" customHeight="1" thickTop="1" thickBot="1">
      <c r="A1320" s="162"/>
      <c r="B1320" s="181"/>
      <c r="C1320" s="111"/>
      <c r="D1320" s="83"/>
      <c r="E1320" s="111"/>
      <c r="F1320" s="111"/>
      <c r="G1320" s="111"/>
      <c r="H1320" s="111"/>
      <c r="I1320" s="218"/>
      <c r="J1320" s="119"/>
      <c r="K1320" s="184">
        <v>0</v>
      </c>
      <c r="L1320" s="77"/>
      <c r="M1320" s="105"/>
      <c r="N1320" s="44"/>
      <c r="O1320" s="76"/>
    </row>
    <row r="1321" spans="1:15" ht="18.75" hidden="1" customHeight="1" thickTop="1" thickBot="1">
      <c r="A1321" s="162"/>
      <c r="B1321" s="181"/>
      <c r="C1321" s="111"/>
      <c r="D1321" s="83"/>
      <c r="E1321" s="111"/>
      <c r="F1321" s="111"/>
      <c r="G1321" s="111"/>
      <c r="H1321" s="111"/>
      <c r="I1321" s="218"/>
      <c r="J1321" s="119"/>
      <c r="K1321" s="184">
        <v>0</v>
      </c>
      <c r="L1321" s="77"/>
      <c r="M1321" s="105"/>
      <c r="N1321" s="44"/>
      <c r="O1321" s="76"/>
    </row>
    <row r="1322" spans="1:15" ht="18.75" hidden="1" customHeight="1" thickTop="1" thickBot="1">
      <c r="A1322" s="162"/>
      <c r="B1322" s="181"/>
      <c r="C1322" s="111"/>
      <c r="D1322" s="83"/>
      <c r="E1322" s="111"/>
      <c r="F1322" s="111"/>
      <c r="G1322" s="111"/>
      <c r="H1322" s="111"/>
      <c r="I1322" s="218"/>
      <c r="J1322" s="119"/>
      <c r="K1322" s="184">
        <v>0</v>
      </c>
      <c r="L1322" s="77"/>
      <c r="M1322" s="105"/>
      <c r="N1322" s="44"/>
      <c r="O1322" s="76"/>
    </row>
    <row r="1323" spans="1:15" ht="18.75" hidden="1" customHeight="1" thickTop="1" thickBot="1">
      <c r="A1323" s="162"/>
      <c r="B1323" s="181"/>
      <c r="C1323" s="111"/>
      <c r="D1323" s="83"/>
      <c r="E1323" s="111"/>
      <c r="F1323" s="111"/>
      <c r="G1323" s="111"/>
      <c r="H1323" s="111"/>
      <c r="I1323" s="218"/>
      <c r="J1323" s="119"/>
      <c r="K1323" s="184">
        <v>0</v>
      </c>
      <c r="L1323" s="77"/>
      <c r="M1323" s="105"/>
      <c r="N1323" s="44"/>
      <c r="O1323" s="76"/>
    </row>
    <row r="1324" spans="1:15" ht="18.75" hidden="1" customHeight="1" thickTop="1" thickBot="1">
      <c r="A1324" s="162"/>
      <c r="B1324" s="181"/>
      <c r="C1324" s="111"/>
      <c r="D1324" s="83"/>
      <c r="E1324" s="111"/>
      <c r="F1324" s="111"/>
      <c r="G1324" s="111"/>
      <c r="H1324" s="111"/>
      <c r="I1324" s="218"/>
      <c r="J1324" s="119"/>
      <c r="K1324" s="184">
        <v>0</v>
      </c>
      <c r="L1324" s="77"/>
      <c r="M1324" s="105"/>
      <c r="N1324" s="44"/>
      <c r="O1324" s="76"/>
    </row>
    <row r="1325" spans="1:15" ht="18.75" customHeight="1" thickTop="1" thickBot="1">
      <c r="A1325" s="162"/>
      <c r="B1325" s="407"/>
      <c r="C1325" s="38" t="s">
        <v>678</v>
      </c>
      <c r="D1325" s="37">
        <v>7290716</v>
      </c>
      <c r="E1325" s="408" t="s">
        <v>690</v>
      </c>
      <c r="F1325" s="408"/>
      <c r="G1325" s="408"/>
      <c r="H1325" s="408"/>
      <c r="I1325" s="65" t="s">
        <v>41</v>
      </c>
      <c r="J1325" s="122" t="s">
        <v>212</v>
      </c>
      <c r="K1325" s="101">
        <v>1.8035000000000001</v>
      </c>
      <c r="L1325" s="70">
        <f t="shared" ref="L1325:L1336" si="85">K1325*(1-$H$3/100)</f>
        <v>1.8035000000000001</v>
      </c>
      <c r="M1325" s="66">
        <f t="shared" ref="M1325:M1336" si="86">K1325*$H$2</f>
        <v>75.945385000000002</v>
      </c>
      <c r="N1325" s="43">
        <f t="shared" si="80"/>
        <v>75.945385000000002</v>
      </c>
      <c r="O1325" s="76"/>
    </row>
    <row r="1326" spans="1:15" ht="18.75" customHeight="1" thickTop="1" thickBot="1">
      <c r="A1326" s="162"/>
      <c r="B1326" s="405"/>
      <c r="C1326" s="38" t="s">
        <v>679</v>
      </c>
      <c r="D1326" s="37">
        <v>7290726</v>
      </c>
      <c r="E1326" s="408" t="s">
        <v>690</v>
      </c>
      <c r="F1326" s="408"/>
      <c r="G1326" s="408"/>
      <c r="H1326" s="408"/>
      <c r="I1326" s="65" t="s">
        <v>41</v>
      </c>
      <c r="J1326" s="123" t="s">
        <v>213</v>
      </c>
      <c r="K1326" s="101">
        <v>9.9071999999999996</v>
      </c>
      <c r="L1326" s="70">
        <f t="shared" si="85"/>
        <v>9.9071999999999996</v>
      </c>
      <c r="M1326" s="66">
        <f t="shared" si="86"/>
        <v>417.19219199999998</v>
      </c>
      <c r="N1326" s="43">
        <f t="shared" si="80"/>
        <v>417.19219199999998</v>
      </c>
      <c r="O1326" s="76"/>
    </row>
    <row r="1327" spans="1:15" ht="18.75" customHeight="1" thickTop="1" thickBot="1">
      <c r="A1327" s="162"/>
      <c r="B1327" s="405"/>
      <c r="C1327" s="38" t="s">
        <v>680</v>
      </c>
      <c r="D1327" s="37">
        <v>7290756</v>
      </c>
      <c r="E1327" s="408" t="s">
        <v>690</v>
      </c>
      <c r="F1327" s="408"/>
      <c r="G1327" s="408"/>
      <c r="H1327" s="408"/>
      <c r="I1327" s="65" t="s">
        <v>41</v>
      </c>
      <c r="J1327" s="154" t="s">
        <v>443</v>
      </c>
      <c r="K1327" s="101">
        <v>0</v>
      </c>
      <c r="L1327" s="70">
        <f t="shared" si="85"/>
        <v>0</v>
      </c>
      <c r="M1327" s="285">
        <f t="shared" si="86"/>
        <v>0</v>
      </c>
      <c r="N1327" s="289">
        <f t="shared" si="80"/>
        <v>0</v>
      </c>
      <c r="O1327" s="76"/>
    </row>
    <row r="1328" spans="1:15" ht="18.75" customHeight="1" thickTop="1" thickBot="1">
      <c r="A1328" s="162"/>
      <c r="B1328" s="405"/>
      <c r="C1328" s="112" t="s">
        <v>681</v>
      </c>
      <c r="D1328" s="95">
        <v>7290786</v>
      </c>
      <c r="E1328" s="414" t="s">
        <v>690</v>
      </c>
      <c r="F1328" s="414"/>
      <c r="G1328" s="414"/>
      <c r="H1328" s="414"/>
      <c r="I1328" s="96" t="s">
        <v>41</v>
      </c>
      <c r="J1328" s="125" t="s">
        <v>215</v>
      </c>
      <c r="K1328" s="98">
        <v>0</v>
      </c>
      <c r="L1328" s="99">
        <f t="shared" si="85"/>
        <v>0</v>
      </c>
      <c r="M1328" s="290">
        <f t="shared" si="86"/>
        <v>0</v>
      </c>
      <c r="N1328" s="287">
        <f t="shared" si="80"/>
        <v>0</v>
      </c>
      <c r="O1328" s="76"/>
    </row>
    <row r="1329" spans="1:15" ht="18.75" customHeight="1" thickTop="1" thickBot="1">
      <c r="A1329" s="162"/>
      <c r="B1329" s="405"/>
      <c r="C1329" s="38" t="s">
        <v>682</v>
      </c>
      <c r="D1329" s="37">
        <v>7290816</v>
      </c>
      <c r="E1329" s="408" t="s">
        <v>691</v>
      </c>
      <c r="F1329" s="408"/>
      <c r="G1329" s="408"/>
      <c r="H1329" s="408"/>
      <c r="I1329" s="65" t="s">
        <v>41</v>
      </c>
      <c r="J1329" s="122" t="s">
        <v>212</v>
      </c>
      <c r="K1329" s="101">
        <v>2.2793000000000001</v>
      </c>
      <c r="L1329" s="70">
        <f t="shared" si="85"/>
        <v>2.2793000000000001</v>
      </c>
      <c r="M1329" s="66">
        <f t="shared" si="86"/>
        <v>95.981323000000003</v>
      </c>
      <c r="N1329" s="43">
        <f t="shared" si="80"/>
        <v>95.981323000000003</v>
      </c>
      <c r="O1329" s="76"/>
    </row>
    <row r="1330" spans="1:15" ht="18.75" customHeight="1" thickTop="1" thickBot="1">
      <c r="A1330" s="162"/>
      <c r="B1330" s="405"/>
      <c r="C1330" s="38" t="s">
        <v>683</v>
      </c>
      <c r="D1330" s="37">
        <v>7290826</v>
      </c>
      <c r="E1330" s="408" t="s">
        <v>691</v>
      </c>
      <c r="F1330" s="408"/>
      <c r="G1330" s="408"/>
      <c r="H1330" s="408"/>
      <c r="I1330" s="65" t="s">
        <v>41</v>
      </c>
      <c r="J1330" s="123" t="s">
        <v>213</v>
      </c>
      <c r="K1330" s="101">
        <v>10.649900000000001</v>
      </c>
      <c r="L1330" s="70">
        <f t="shared" si="85"/>
        <v>10.649900000000001</v>
      </c>
      <c r="M1330" s="66">
        <f t="shared" si="86"/>
        <v>448.46728899999999</v>
      </c>
      <c r="N1330" s="43">
        <f t="shared" si="80"/>
        <v>448.46728899999999</v>
      </c>
      <c r="O1330" s="76"/>
    </row>
    <row r="1331" spans="1:15" ht="18.75" customHeight="1" thickTop="1" thickBot="1">
      <c r="A1331" s="162"/>
      <c r="B1331" s="405"/>
      <c r="C1331" s="38" t="s">
        <v>684</v>
      </c>
      <c r="D1331" s="37">
        <v>7290856</v>
      </c>
      <c r="E1331" s="408" t="s">
        <v>691</v>
      </c>
      <c r="F1331" s="408"/>
      <c r="G1331" s="408"/>
      <c r="H1331" s="408"/>
      <c r="I1331" s="65" t="s">
        <v>41</v>
      </c>
      <c r="J1331" s="154" t="s">
        <v>443</v>
      </c>
      <c r="K1331" s="48">
        <v>0</v>
      </c>
      <c r="L1331" s="49">
        <f t="shared" si="85"/>
        <v>0</v>
      </c>
      <c r="M1331" s="279">
        <f t="shared" si="86"/>
        <v>0</v>
      </c>
      <c r="N1331" s="280">
        <f t="shared" si="80"/>
        <v>0</v>
      </c>
      <c r="O1331" s="76"/>
    </row>
    <row r="1332" spans="1:15" ht="18.75" customHeight="1" thickTop="1" thickBot="1">
      <c r="A1332" s="162"/>
      <c r="B1332" s="405"/>
      <c r="C1332" s="112" t="s">
        <v>685</v>
      </c>
      <c r="D1332" s="95">
        <v>7290886</v>
      </c>
      <c r="E1332" s="414" t="s">
        <v>691</v>
      </c>
      <c r="F1332" s="414"/>
      <c r="G1332" s="414"/>
      <c r="H1332" s="414"/>
      <c r="I1332" s="96" t="s">
        <v>41</v>
      </c>
      <c r="J1332" s="125" t="s">
        <v>215</v>
      </c>
      <c r="K1332" s="98">
        <v>0</v>
      </c>
      <c r="L1332" s="99">
        <f t="shared" si="85"/>
        <v>0</v>
      </c>
      <c r="M1332" s="290">
        <f t="shared" si="86"/>
        <v>0</v>
      </c>
      <c r="N1332" s="287">
        <f t="shared" si="80"/>
        <v>0</v>
      </c>
      <c r="O1332" s="76"/>
    </row>
    <row r="1333" spans="1:15" ht="18.75" customHeight="1" thickTop="1" thickBot="1">
      <c r="A1333" s="162"/>
      <c r="B1333" s="405"/>
      <c r="C1333" s="38" t="s">
        <v>686</v>
      </c>
      <c r="D1333" s="37">
        <v>7290916</v>
      </c>
      <c r="E1333" s="408" t="s">
        <v>692</v>
      </c>
      <c r="F1333" s="408"/>
      <c r="G1333" s="408"/>
      <c r="H1333" s="408"/>
      <c r="I1333" s="65" t="s">
        <v>41</v>
      </c>
      <c r="J1333" s="122" t="s">
        <v>212</v>
      </c>
      <c r="K1333" s="101">
        <v>0</v>
      </c>
      <c r="L1333" s="70">
        <f t="shared" si="85"/>
        <v>0</v>
      </c>
      <c r="M1333" s="285">
        <f t="shared" si="86"/>
        <v>0</v>
      </c>
      <c r="N1333" s="289">
        <f t="shared" si="80"/>
        <v>0</v>
      </c>
      <c r="O1333" s="76"/>
    </row>
    <row r="1334" spans="1:15" ht="18.75" customHeight="1" thickTop="1" thickBot="1">
      <c r="A1334" s="162"/>
      <c r="B1334" s="405"/>
      <c r="C1334" s="38" t="s">
        <v>687</v>
      </c>
      <c r="D1334" s="37">
        <v>7290926</v>
      </c>
      <c r="E1334" s="408" t="s">
        <v>692</v>
      </c>
      <c r="F1334" s="408"/>
      <c r="G1334" s="408"/>
      <c r="H1334" s="408"/>
      <c r="I1334" s="65" t="s">
        <v>41</v>
      </c>
      <c r="J1334" s="123" t="s">
        <v>213</v>
      </c>
      <c r="K1334" s="101">
        <v>0</v>
      </c>
      <c r="L1334" s="70">
        <f t="shared" si="85"/>
        <v>0</v>
      </c>
      <c r="M1334" s="285">
        <f t="shared" si="86"/>
        <v>0</v>
      </c>
      <c r="N1334" s="289">
        <f t="shared" si="80"/>
        <v>0</v>
      </c>
      <c r="O1334" s="76"/>
    </row>
    <row r="1335" spans="1:15" ht="18.75" customHeight="1" thickTop="1" thickBot="1">
      <c r="A1335" s="162"/>
      <c r="B1335" s="405"/>
      <c r="C1335" s="38" t="s">
        <v>688</v>
      </c>
      <c r="D1335" s="37">
        <v>7290956</v>
      </c>
      <c r="E1335" s="408" t="s">
        <v>692</v>
      </c>
      <c r="F1335" s="408"/>
      <c r="G1335" s="408"/>
      <c r="H1335" s="408"/>
      <c r="I1335" s="65" t="s">
        <v>41</v>
      </c>
      <c r="J1335" s="154" t="s">
        <v>443</v>
      </c>
      <c r="K1335" s="101">
        <v>0</v>
      </c>
      <c r="L1335" s="70">
        <f t="shared" si="85"/>
        <v>0</v>
      </c>
      <c r="M1335" s="285">
        <f t="shared" si="86"/>
        <v>0</v>
      </c>
      <c r="N1335" s="289">
        <f t="shared" si="80"/>
        <v>0</v>
      </c>
      <c r="O1335" s="76"/>
    </row>
    <row r="1336" spans="1:15" ht="18.75" customHeight="1" thickTop="1" thickBot="1">
      <c r="A1336" s="422" t="s">
        <v>1</v>
      </c>
      <c r="B1336" s="406"/>
      <c r="C1336" s="110" t="s">
        <v>689</v>
      </c>
      <c r="D1336" s="106">
        <v>7290986</v>
      </c>
      <c r="E1336" s="409" t="s">
        <v>692</v>
      </c>
      <c r="F1336" s="409"/>
      <c r="G1336" s="409"/>
      <c r="H1336" s="409"/>
      <c r="I1336" s="113" t="s">
        <v>41</v>
      </c>
      <c r="J1336" s="125" t="s">
        <v>215</v>
      </c>
      <c r="K1336" s="114">
        <v>0</v>
      </c>
      <c r="L1336" s="109">
        <f t="shared" si="85"/>
        <v>0</v>
      </c>
      <c r="M1336" s="281">
        <f t="shared" si="86"/>
        <v>0</v>
      </c>
      <c r="N1336" s="282">
        <f t="shared" si="80"/>
        <v>0</v>
      </c>
      <c r="O1336" s="76"/>
    </row>
    <row r="1337" spans="1:15" ht="18.75" hidden="1" customHeight="1" thickTop="1" thickBot="1">
      <c r="A1337" s="422"/>
      <c r="B1337" s="181"/>
      <c r="C1337" s="111"/>
      <c r="D1337" s="83"/>
      <c r="E1337" s="111"/>
      <c r="F1337" s="111"/>
      <c r="G1337" s="111"/>
      <c r="H1337" s="111"/>
      <c r="I1337" s="218"/>
      <c r="J1337" s="125"/>
      <c r="K1337" s="184">
        <v>0</v>
      </c>
      <c r="L1337" s="77"/>
      <c r="M1337" s="105"/>
      <c r="N1337" s="44"/>
      <c r="O1337" s="76"/>
    </row>
    <row r="1338" spans="1:15" ht="18.75" hidden="1" customHeight="1" thickTop="1" thickBot="1">
      <c r="A1338" s="422"/>
      <c r="B1338" s="181"/>
      <c r="C1338" s="111"/>
      <c r="D1338" s="83"/>
      <c r="E1338" s="111"/>
      <c r="F1338" s="111"/>
      <c r="G1338" s="111"/>
      <c r="H1338" s="111"/>
      <c r="I1338" s="218"/>
      <c r="J1338" s="125"/>
      <c r="K1338" s="184">
        <v>0</v>
      </c>
      <c r="L1338" s="77"/>
      <c r="M1338" s="105"/>
      <c r="N1338" s="44"/>
      <c r="O1338" s="76"/>
    </row>
    <row r="1339" spans="1:15" ht="18.75" hidden="1" customHeight="1" thickTop="1" thickBot="1">
      <c r="A1339" s="422"/>
      <c r="B1339" s="181"/>
      <c r="C1339" s="111"/>
      <c r="D1339" s="83"/>
      <c r="E1339" s="111"/>
      <c r="F1339" s="111"/>
      <c r="G1339" s="111"/>
      <c r="H1339" s="111"/>
      <c r="I1339" s="218"/>
      <c r="J1339" s="125"/>
      <c r="K1339" s="184">
        <v>0</v>
      </c>
      <c r="L1339" s="77"/>
      <c r="M1339" s="105"/>
      <c r="N1339" s="44"/>
      <c r="O1339" s="76"/>
    </row>
    <row r="1340" spans="1:15" ht="18.75" hidden="1" customHeight="1" thickTop="1" thickBot="1">
      <c r="A1340" s="422"/>
      <c r="B1340" s="181"/>
      <c r="C1340" s="111"/>
      <c r="D1340" s="83"/>
      <c r="E1340" s="111"/>
      <c r="F1340" s="111"/>
      <c r="G1340" s="111"/>
      <c r="H1340" s="111"/>
      <c r="I1340" s="218"/>
      <c r="J1340" s="125"/>
      <c r="K1340" s="184">
        <v>0</v>
      </c>
      <c r="L1340" s="77"/>
      <c r="M1340" s="105"/>
      <c r="N1340" s="44"/>
      <c r="O1340" s="76"/>
    </row>
    <row r="1341" spans="1:15" ht="18.75" hidden="1" customHeight="1" thickTop="1" thickBot="1">
      <c r="A1341" s="422"/>
      <c r="B1341" s="181"/>
      <c r="C1341" s="111"/>
      <c r="D1341" s="83"/>
      <c r="E1341" s="111"/>
      <c r="F1341" s="111"/>
      <c r="G1341" s="111"/>
      <c r="H1341" s="111"/>
      <c r="I1341" s="218"/>
      <c r="J1341" s="125"/>
      <c r="K1341" s="184">
        <v>0</v>
      </c>
      <c r="L1341" s="77"/>
      <c r="M1341" s="105"/>
      <c r="N1341" s="44"/>
      <c r="O1341" s="76"/>
    </row>
    <row r="1342" spans="1:15" ht="18.75" hidden="1" customHeight="1" thickTop="1" thickBot="1">
      <c r="A1342" s="422"/>
      <c r="B1342" s="181"/>
      <c r="C1342" s="111"/>
      <c r="D1342" s="83"/>
      <c r="E1342" s="111"/>
      <c r="F1342" s="111"/>
      <c r="G1342" s="111"/>
      <c r="H1342" s="111"/>
      <c r="I1342" s="218"/>
      <c r="J1342" s="125"/>
      <c r="K1342" s="184">
        <v>0</v>
      </c>
      <c r="L1342" s="77"/>
      <c r="M1342" s="105"/>
      <c r="N1342" s="44"/>
      <c r="O1342" s="76"/>
    </row>
    <row r="1343" spans="1:15" ht="18.75" hidden="1" customHeight="1" thickTop="1" thickBot="1">
      <c r="A1343" s="422"/>
      <c r="B1343" s="181"/>
      <c r="C1343" s="111"/>
      <c r="D1343" s="83"/>
      <c r="E1343" s="111"/>
      <c r="F1343" s="111"/>
      <c r="G1343" s="111"/>
      <c r="H1343" s="111"/>
      <c r="I1343" s="218"/>
      <c r="J1343" s="125"/>
      <c r="K1343" s="184">
        <v>0</v>
      </c>
      <c r="L1343" s="77"/>
      <c r="M1343" s="105"/>
      <c r="N1343" s="44"/>
      <c r="O1343" s="76"/>
    </row>
    <row r="1344" spans="1:15" ht="18.75" hidden="1" customHeight="1" thickTop="1" thickBot="1">
      <c r="A1344" s="422"/>
      <c r="B1344" s="181"/>
      <c r="C1344" s="111"/>
      <c r="D1344" s="83"/>
      <c r="E1344" s="111"/>
      <c r="F1344" s="111"/>
      <c r="G1344" s="111"/>
      <c r="H1344" s="111"/>
      <c r="I1344" s="218"/>
      <c r="J1344" s="125"/>
      <c r="K1344" s="184">
        <v>0</v>
      </c>
      <c r="L1344" s="77"/>
      <c r="M1344" s="105"/>
      <c r="N1344" s="44"/>
      <c r="O1344" s="76"/>
    </row>
    <row r="1345" spans="1:15" ht="18.75" hidden="1" customHeight="1" thickTop="1" thickBot="1">
      <c r="A1345" s="422"/>
      <c r="B1345" s="181"/>
      <c r="C1345" s="111"/>
      <c r="D1345" s="83"/>
      <c r="E1345" s="111"/>
      <c r="F1345" s="111"/>
      <c r="G1345" s="111"/>
      <c r="H1345" s="111"/>
      <c r="I1345" s="218"/>
      <c r="J1345" s="125"/>
      <c r="K1345" s="184">
        <v>0</v>
      </c>
      <c r="L1345" s="77"/>
      <c r="M1345" s="105"/>
      <c r="N1345" s="44"/>
      <c r="O1345" s="76"/>
    </row>
    <row r="1346" spans="1:15" ht="18.75" hidden="1" customHeight="1" thickTop="1" thickBot="1">
      <c r="A1346" s="422"/>
      <c r="B1346" s="181"/>
      <c r="C1346" s="111"/>
      <c r="D1346" s="83"/>
      <c r="E1346" s="111"/>
      <c r="F1346" s="111"/>
      <c r="G1346" s="111"/>
      <c r="H1346" s="111"/>
      <c r="I1346" s="218"/>
      <c r="J1346" s="125"/>
      <c r="K1346" s="184">
        <v>0</v>
      </c>
      <c r="L1346" s="77"/>
      <c r="M1346" s="105"/>
      <c r="N1346" s="44"/>
      <c r="O1346" s="76"/>
    </row>
    <row r="1347" spans="1:15" ht="18.75" customHeight="1" thickTop="1" thickBot="1">
      <c r="A1347" s="423"/>
      <c r="B1347" s="407"/>
      <c r="C1347" s="38" t="s">
        <v>693</v>
      </c>
      <c r="D1347" s="37">
        <v>7291401</v>
      </c>
      <c r="E1347" s="408" t="s">
        <v>698</v>
      </c>
      <c r="F1347" s="408"/>
      <c r="G1347" s="408"/>
      <c r="H1347" s="408"/>
      <c r="I1347" s="65" t="s">
        <v>41</v>
      </c>
      <c r="J1347" s="60" t="s">
        <v>385</v>
      </c>
      <c r="K1347" s="101">
        <v>1.278848433530906</v>
      </c>
      <c r="L1347" s="70">
        <f t="shared" ref="L1347:L1356" si="87">K1347*(1-$H$3/100)</f>
        <v>1.278848433530906</v>
      </c>
      <c r="M1347" s="66">
        <f t="shared" ref="M1347:M1356" si="88">K1347*$H$2</f>
        <v>53.852307535986455</v>
      </c>
      <c r="N1347" s="43">
        <f t="shared" si="80"/>
        <v>53.852307535986455</v>
      </c>
      <c r="O1347" s="76"/>
    </row>
    <row r="1348" spans="1:15" ht="18.75" customHeight="1" thickTop="1" thickBot="1">
      <c r="A1348" s="423"/>
      <c r="B1348" s="405"/>
      <c r="C1348" s="97" t="s">
        <v>694</v>
      </c>
      <c r="D1348" s="46">
        <v>7291402</v>
      </c>
      <c r="E1348" s="417" t="s">
        <v>698</v>
      </c>
      <c r="F1348" s="417"/>
      <c r="G1348" s="417"/>
      <c r="H1348" s="417"/>
      <c r="I1348" s="68" t="s">
        <v>41</v>
      </c>
      <c r="J1348" s="84" t="s">
        <v>11</v>
      </c>
      <c r="K1348" s="101">
        <v>7.6730906011854358</v>
      </c>
      <c r="L1348" s="70">
        <f t="shared" si="87"/>
        <v>7.6730906011854358</v>
      </c>
      <c r="M1348" s="66">
        <f t="shared" si="88"/>
        <v>323.11384521591867</v>
      </c>
      <c r="N1348" s="43">
        <f t="shared" si="80"/>
        <v>323.11384521591867</v>
      </c>
      <c r="O1348" s="76"/>
    </row>
    <row r="1349" spans="1:15" ht="18.75" customHeight="1" thickTop="1" thickBot="1">
      <c r="A1349" s="423"/>
      <c r="B1349" s="405"/>
      <c r="C1349" s="38" t="s">
        <v>695</v>
      </c>
      <c r="D1349" s="37">
        <v>7291405</v>
      </c>
      <c r="E1349" s="408" t="s">
        <v>698</v>
      </c>
      <c r="F1349" s="408"/>
      <c r="G1349" s="408"/>
      <c r="H1349" s="408"/>
      <c r="I1349" s="65" t="s">
        <v>41</v>
      </c>
      <c r="J1349" s="153" t="s">
        <v>438</v>
      </c>
      <c r="K1349" s="101">
        <v>2.0214055884843352</v>
      </c>
      <c r="L1349" s="70">
        <f t="shared" si="87"/>
        <v>2.0214055884843352</v>
      </c>
      <c r="M1349" s="66">
        <f t="shared" si="88"/>
        <v>85.121389331075349</v>
      </c>
      <c r="N1349" s="43">
        <f t="shared" si="80"/>
        <v>85.121389331075349</v>
      </c>
      <c r="O1349" s="76"/>
    </row>
    <row r="1350" spans="1:15" ht="18.75" customHeight="1" thickTop="1" thickBot="1">
      <c r="A1350" s="423"/>
      <c r="B1350" s="405"/>
      <c r="C1350" s="38" t="s">
        <v>696</v>
      </c>
      <c r="D1350" s="37">
        <v>7291424</v>
      </c>
      <c r="E1350" s="408" t="s">
        <v>698</v>
      </c>
      <c r="F1350" s="408"/>
      <c r="G1350" s="408"/>
      <c r="H1350" s="408"/>
      <c r="I1350" s="65" t="s">
        <v>41</v>
      </c>
      <c r="J1350" s="160" t="s">
        <v>649</v>
      </c>
      <c r="K1350" s="48">
        <v>6.4354953429297206</v>
      </c>
      <c r="L1350" s="49">
        <f t="shared" si="87"/>
        <v>6.4354953429297206</v>
      </c>
      <c r="M1350" s="50">
        <f t="shared" si="88"/>
        <v>270.99870889077056</v>
      </c>
      <c r="N1350" s="51">
        <f t="shared" si="80"/>
        <v>270.99870889077056</v>
      </c>
      <c r="O1350" s="76"/>
    </row>
    <row r="1351" spans="1:15" ht="18.75" customHeight="1" thickTop="1" thickBot="1">
      <c r="A1351" s="423"/>
      <c r="B1351" s="405"/>
      <c r="C1351" s="112" t="s">
        <v>697</v>
      </c>
      <c r="D1351" s="95">
        <v>7291451</v>
      </c>
      <c r="E1351" s="414" t="s">
        <v>698</v>
      </c>
      <c r="F1351" s="414"/>
      <c r="G1351" s="414"/>
      <c r="H1351" s="414"/>
      <c r="I1351" s="96" t="s">
        <v>41</v>
      </c>
      <c r="J1351" s="161" t="s">
        <v>650</v>
      </c>
      <c r="K1351" s="98">
        <v>1.8976460626587635</v>
      </c>
      <c r="L1351" s="99">
        <f t="shared" si="87"/>
        <v>1.8976460626587635</v>
      </c>
      <c r="M1351" s="100">
        <f t="shared" si="88"/>
        <v>79.909875698560526</v>
      </c>
      <c r="N1351" s="69">
        <f t="shared" si="80"/>
        <v>79.909875698560526</v>
      </c>
      <c r="O1351" s="76"/>
    </row>
    <row r="1352" spans="1:15" ht="18.75" customHeight="1" thickTop="1" thickBot="1">
      <c r="A1352" s="423"/>
      <c r="B1352" s="405"/>
      <c r="C1352" s="38" t="s">
        <v>699</v>
      </c>
      <c r="D1352" s="37">
        <v>7291501</v>
      </c>
      <c r="E1352" s="408" t="s">
        <v>704</v>
      </c>
      <c r="F1352" s="408"/>
      <c r="G1352" s="408"/>
      <c r="H1352" s="408"/>
      <c r="I1352" s="65" t="s">
        <v>41</v>
      </c>
      <c r="J1352" s="60" t="s">
        <v>385</v>
      </c>
      <c r="K1352" s="101">
        <v>1.47742457606384</v>
      </c>
      <c r="L1352" s="70">
        <f t="shared" si="87"/>
        <v>1.47742457606384</v>
      </c>
      <c r="M1352" s="66">
        <f t="shared" si="88"/>
        <v>62.2143488980483</v>
      </c>
      <c r="N1352" s="43">
        <f t="shared" si="80"/>
        <v>62.2143488980483</v>
      </c>
      <c r="O1352" s="76"/>
    </row>
    <row r="1353" spans="1:15" ht="18.75" customHeight="1" thickTop="1" thickBot="1">
      <c r="A1353" s="423"/>
      <c r="B1353" s="405"/>
      <c r="C1353" s="38" t="s">
        <v>700</v>
      </c>
      <c r="D1353" s="37">
        <v>7291502</v>
      </c>
      <c r="E1353" s="408" t="s">
        <v>704</v>
      </c>
      <c r="F1353" s="408"/>
      <c r="G1353" s="408"/>
      <c r="H1353" s="408"/>
      <c r="I1353" s="65" t="s">
        <v>41</v>
      </c>
      <c r="J1353" s="84" t="s">
        <v>11</v>
      </c>
      <c r="K1353" s="101">
        <v>7.8793564775613882</v>
      </c>
      <c r="L1353" s="70">
        <f t="shared" si="87"/>
        <v>7.8793564775613882</v>
      </c>
      <c r="M1353" s="66">
        <f t="shared" si="88"/>
        <v>331.79970127011006</v>
      </c>
      <c r="N1353" s="43">
        <f t="shared" si="80"/>
        <v>331.79970127011006</v>
      </c>
      <c r="O1353" s="76"/>
    </row>
    <row r="1354" spans="1:15" ht="18.75" customHeight="1" thickTop="1" thickBot="1">
      <c r="A1354" s="423"/>
      <c r="B1354" s="405"/>
      <c r="C1354" s="38" t="s">
        <v>701</v>
      </c>
      <c r="D1354" s="37">
        <v>7291505</v>
      </c>
      <c r="E1354" s="408" t="s">
        <v>704</v>
      </c>
      <c r="F1354" s="408"/>
      <c r="G1354" s="408"/>
      <c r="H1354" s="408"/>
      <c r="I1354" s="65" t="s">
        <v>41</v>
      </c>
      <c r="J1354" s="153" t="s">
        <v>438</v>
      </c>
      <c r="K1354" s="101">
        <v>2.3101778154106691</v>
      </c>
      <c r="L1354" s="70">
        <f t="shared" si="87"/>
        <v>2.3101778154106691</v>
      </c>
      <c r="M1354" s="66">
        <f t="shared" si="88"/>
        <v>97.281587806943278</v>
      </c>
      <c r="N1354" s="43">
        <f t="shared" si="80"/>
        <v>97.281587806943278</v>
      </c>
      <c r="O1354" s="76"/>
    </row>
    <row r="1355" spans="1:15" ht="18.75" customHeight="1" thickTop="1" thickBot="1">
      <c r="A1355" s="423"/>
      <c r="B1355" s="405"/>
      <c r="C1355" s="38" t="s">
        <v>702</v>
      </c>
      <c r="D1355" s="37">
        <v>7291524</v>
      </c>
      <c r="E1355" s="408" t="s">
        <v>704</v>
      </c>
      <c r="F1355" s="408"/>
      <c r="G1355" s="408"/>
      <c r="H1355" s="408"/>
      <c r="I1355" s="65" t="s">
        <v>41</v>
      </c>
      <c r="J1355" s="160" t="s">
        <v>649</v>
      </c>
      <c r="K1355" s="101">
        <v>6.7655207451312442</v>
      </c>
      <c r="L1355" s="70">
        <f t="shared" si="87"/>
        <v>6.7655207451312442</v>
      </c>
      <c r="M1355" s="66">
        <f t="shared" si="88"/>
        <v>284.89607857747671</v>
      </c>
      <c r="N1355" s="43">
        <f t="shared" si="80"/>
        <v>284.89607857747671</v>
      </c>
      <c r="O1355" s="76"/>
    </row>
    <row r="1356" spans="1:15" ht="18.75" customHeight="1" thickTop="1" thickBot="1">
      <c r="A1356" s="162"/>
      <c r="B1356" s="406"/>
      <c r="C1356" s="110" t="s">
        <v>703</v>
      </c>
      <c r="D1356" s="106">
        <v>7291551</v>
      </c>
      <c r="E1356" s="409" t="s">
        <v>704</v>
      </c>
      <c r="F1356" s="409"/>
      <c r="G1356" s="409"/>
      <c r="H1356" s="409"/>
      <c r="I1356" s="113" t="s">
        <v>41</v>
      </c>
      <c r="J1356" s="161" t="s">
        <v>650</v>
      </c>
      <c r="K1356" s="114">
        <v>2.1451651143099064</v>
      </c>
      <c r="L1356" s="109">
        <f t="shared" si="87"/>
        <v>2.1451651143099064</v>
      </c>
      <c r="M1356" s="108">
        <f t="shared" si="88"/>
        <v>90.332902963590158</v>
      </c>
      <c r="N1356" s="118">
        <f t="shared" si="80"/>
        <v>90.332902963590158</v>
      </c>
      <c r="O1356" s="76"/>
    </row>
    <row r="1357" spans="1:15" ht="18.75" hidden="1" customHeight="1" thickTop="1" thickBot="1">
      <c r="A1357" s="162"/>
      <c r="B1357" s="181"/>
      <c r="C1357" s="111"/>
      <c r="D1357" s="83"/>
      <c r="E1357" s="111"/>
      <c r="F1357" s="111"/>
      <c r="G1357" s="111"/>
      <c r="H1357" s="111"/>
      <c r="I1357" s="218"/>
      <c r="J1357" s="161"/>
      <c r="K1357" s="184">
        <v>0</v>
      </c>
      <c r="L1357" s="77"/>
      <c r="M1357" s="105"/>
      <c r="N1357" s="44"/>
      <c r="O1357" s="76"/>
    </row>
    <row r="1358" spans="1:15" ht="18.75" hidden="1" customHeight="1" thickTop="1" thickBot="1">
      <c r="A1358" s="162"/>
      <c r="B1358" s="181"/>
      <c r="C1358" s="111"/>
      <c r="D1358" s="83"/>
      <c r="E1358" s="111"/>
      <c r="F1358" s="111"/>
      <c r="G1358" s="111"/>
      <c r="H1358" s="111"/>
      <c r="I1358" s="218"/>
      <c r="J1358" s="161"/>
      <c r="K1358" s="184">
        <v>0</v>
      </c>
      <c r="L1358" s="77"/>
      <c r="M1358" s="105"/>
      <c r="N1358" s="44"/>
      <c r="O1358" s="76"/>
    </row>
    <row r="1359" spans="1:15" ht="18.75" hidden="1" customHeight="1" thickTop="1" thickBot="1">
      <c r="A1359" s="162"/>
      <c r="B1359" s="181"/>
      <c r="C1359" s="111"/>
      <c r="D1359" s="83"/>
      <c r="E1359" s="111"/>
      <c r="F1359" s="111"/>
      <c r="G1359" s="111"/>
      <c r="H1359" s="111"/>
      <c r="I1359" s="218"/>
      <c r="J1359" s="161"/>
      <c r="K1359" s="184">
        <v>0</v>
      </c>
      <c r="L1359" s="77"/>
      <c r="M1359" s="105"/>
      <c r="N1359" s="44"/>
      <c r="O1359" s="76"/>
    </row>
    <row r="1360" spans="1:15" ht="18.75" hidden="1" customHeight="1" thickTop="1" thickBot="1">
      <c r="A1360" s="162"/>
      <c r="B1360" s="181"/>
      <c r="C1360" s="111"/>
      <c r="D1360" s="83"/>
      <c r="E1360" s="111"/>
      <c r="F1360" s="111"/>
      <c r="G1360" s="111"/>
      <c r="H1360" s="111"/>
      <c r="I1360" s="218"/>
      <c r="J1360" s="161"/>
      <c r="K1360" s="184">
        <v>0</v>
      </c>
      <c r="L1360" s="77"/>
      <c r="M1360" s="105"/>
      <c r="N1360" s="44"/>
      <c r="O1360" s="76"/>
    </row>
    <row r="1361" spans="1:15" ht="18.75" hidden="1" customHeight="1" thickTop="1" thickBot="1">
      <c r="A1361" s="162"/>
      <c r="B1361" s="181"/>
      <c r="C1361" s="111"/>
      <c r="D1361" s="83"/>
      <c r="E1361" s="111"/>
      <c r="F1361" s="111"/>
      <c r="G1361" s="111"/>
      <c r="H1361" s="111"/>
      <c r="I1361" s="218"/>
      <c r="J1361" s="161"/>
      <c r="K1361" s="184">
        <v>0</v>
      </c>
      <c r="L1361" s="77"/>
      <c r="M1361" s="105"/>
      <c r="N1361" s="44"/>
      <c r="O1361" s="76"/>
    </row>
    <row r="1362" spans="1:15" ht="18.75" hidden="1" customHeight="1" thickTop="1" thickBot="1">
      <c r="A1362" s="162"/>
      <c r="B1362" s="181"/>
      <c r="C1362" s="111"/>
      <c r="D1362" s="83"/>
      <c r="E1362" s="111"/>
      <c r="F1362" s="111"/>
      <c r="G1362" s="111"/>
      <c r="H1362" s="111"/>
      <c r="I1362" s="218"/>
      <c r="J1362" s="161"/>
      <c r="K1362" s="184">
        <v>0</v>
      </c>
      <c r="L1362" s="77"/>
      <c r="M1362" s="105"/>
      <c r="N1362" s="44"/>
      <c r="O1362" s="76"/>
    </row>
    <row r="1363" spans="1:15" ht="18.75" hidden="1" customHeight="1" thickTop="1" thickBot="1">
      <c r="A1363" s="162"/>
      <c r="B1363" s="181"/>
      <c r="C1363" s="111"/>
      <c r="D1363" s="83"/>
      <c r="E1363" s="111"/>
      <c r="F1363" s="111"/>
      <c r="G1363" s="111"/>
      <c r="H1363" s="111"/>
      <c r="I1363" s="218"/>
      <c r="J1363" s="161"/>
      <c r="K1363" s="184">
        <v>0</v>
      </c>
      <c r="L1363" s="77"/>
      <c r="M1363" s="105"/>
      <c r="N1363" s="44"/>
      <c r="O1363" s="76"/>
    </row>
    <row r="1364" spans="1:15" ht="18.75" hidden="1" customHeight="1" thickTop="1" thickBot="1">
      <c r="A1364" s="162"/>
      <c r="B1364" s="181"/>
      <c r="C1364" s="111"/>
      <c r="D1364" s="83"/>
      <c r="E1364" s="111"/>
      <c r="F1364" s="111"/>
      <c r="G1364" s="111"/>
      <c r="H1364" s="111"/>
      <c r="I1364" s="218"/>
      <c r="J1364" s="161"/>
      <c r="K1364" s="184">
        <v>0</v>
      </c>
      <c r="L1364" s="77"/>
      <c r="M1364" s="105"/>
      <c r="N1364" s="44"/>
      <c r="O1364" s="76"/>
    </row>
    <row r="1365" spans="1:15" ht="18.75" hidden="1" customHeight="1" thickTop="1" thickBot="1">
      <c r="A1365" s="162"/>
      <c r="B1365" s="181"/>
      <c r="C1365" s="111"/>
      <c r="D1365" s="83"/>
      <c r="E1365" s="111"/>
      <c r="F1365" s="111"/>
      <c r="G1365" s="111"/>
      <c r="H1365" s="111"/>
      <c r="I1365" s="218"/>
      <c r="J1365" s="161"/>
      <c r="K1365" s="184">
        <v>0</v>
      </c>
      <c r="L1365" s="77"/>
      <c r="M1365" s="105"/>
      <c r="N1365" s="44"/>
      <c r="O1365" s="76"/>
    </row>
    <row r="1366" spans="1:15" ht="18.75" hidden="1" customHeight="1" thickTop="1" thickBot="1">
      <c r="A1366" s="162"/>
      <c r="B1366" s="181"/>
      <c r="C1366" s="111"/>
      <c r="D1366" s="83"/>
      <c r="E1366" s="111"/>
      <c r="F1366" s="111"/>
      <c r="G1366" s="111"/>
      <c r="H1366" s="111"/>
      <c r="I1366" s="218"/>
      <c r="J1366" s="161"/>
      <c r="K1366" s="184">
        <v>0</v>
      </c>
      <c r="L1366" s="77"/>
      <c r="M1366" s="105"/>
      <c r="N1366" s="44"/>
      <c r="O1366" s="76"/>
    </row>
    <row r="1367" spans="1:15" ht="18.75" customHeight="1" thickTop="1" thickBot="1">
      <c r="A1367" s="162"/>
      <c r="B1367" s="407"/>
      <c r="C1367" s="38" t="s">
        <v>708</v>
      </c>
      <c r="D1367" s="37">
        <v>7294001</v>
      </c>
      <c r="E1367" s="408" t="s">
        <v>728</v>
      </c>
      <c r="F1367" s="408"/>
      <c r="G1367" s="408"/>
      <c r="H1367" s="408"/>
      <c r="I1367" s="65" t="s">
        <v>41</v>
      </c>
      <c r="J1367" s="60" t="s">
        <v>385</v>
      </c>
      <c r="K1367" s="101">
        <v>2.7771637595258252</v>
      </c>
      <c r="L1367" s="70">
        <f>K1367*(1-$H$3/100)</f>
        <v>2.7771637595258252</v>
      </c>
      <c r="M1367" s="66">
        <f>K1367*$H$2</f>
        <v>116.94636591363249</v>
      </c>
      <c r="N1367" s="43">
        <f>M1367*(1-$H$3/100)</f>
        <v>116.94636591363249</v>
      </c>
      <c r="O1367" s="76"/>
    </row>
    <row r="1368" spans="1:15" ht="18.75" customHeight="1" thickTop="1" thickBot="1">
      <c r="A1368" s="162"/>
      <c r="B1368" s="405"/>
      <c r="C1368" s="38" t="s">
        <v>709</v>
      </c>
      <c r="D1368" s="37">
        <v>7294002</v>
      </c>
      <c r="E1368" s="408" t="s">
        <v>728</v>
      </c>
      <c r="F1368" s="408"/>
      <c r="G1368" s="408"/>
      <c r="H1368" s="408"/>
      <c r="I1368" s="65" t="s">
        <v>41</v>
      </c>
      <c r="J1368" s="84" t="s">
        <v>11</v>
      </c>
      <c r="K1368" s="101">
        <v>11.468382726502963</v>
      </c>
      <c r="L1368" s="70">
        <f>K1368*(1-$H$3/100)</f>
        <v>11.468382726502963</v>
      </c>
      <c r="M1368" s="66">
        <f>K1368*$H$2</f>
        <v>482.93359661303975</v>
      </c>
      <c r="N1368" s="43">
        <f>M1368*(1-$H$3/100)</f>
        <v>482.93359661303975</v>
      </c>
      <c r="O1368" s="76"/>
    </row>
    <row r="1369" spans="1:15" ht="18.75" customHeight="1" thickTop="1" thickBot="1">
      <c r="A1369" s="162"/>
      <c r="B1369" s="405"/>
      <c r="C1369" s="38" t="s">
        <v>710</v>
      </c>
      <c r="D1369" s="37">
        <v>7294004</v>
      </c>
      <c r="E1369" s="408" t="s">
        <v>728</v>
      </c>
      <c r="F1369" s="408"/>
      <c r="G1369" s="408"/>
      <c r="H1369" s="408"/>
      <c r="I1369" s="65" t="s">
        <v>41</v>
      </c>
      <c r="J1369" s="85" t="s">
        <v>386</v>
      </c>
      <c r="K1369" s="101">
        <v>7.6730906011854358</v>
      </c>
      <c r="L1369" s="70">
        <f>K1369*(1-$H$3/100)</f>
        <v>7.6730906011854358</v>
      </c>
      <c r="M1369" s="66">
        <f>K1369*$H$2</f>
        <v>323.11384521591867</v>
      </c>
      <c r="N1369" s="43">
        <f>M1369*(1-$H$3/100)</f>
        <v>323.11384521591867</v>
      </c>
      <c r="O1369" s="76"/>
    </row>
    <row r="1370" spans="1:15" ht="18.75" customHeight="1" thickTop="1" thickBot="1">
      <c r="A1370" s="162"/>
      <c r="B1370" s="406"/>
      <c r="C1370" s="110" t="s">
        <v>711</v>
      </c>
      <c r="D1370" s="106">
        <v>7294015</v>
      </c>
      <c r="E1370" s="409" t="s">
        <v>728</v>
      </c>
      <c r="F1370" s="409"/>
      <c r="G1370" s="409"/>
      <c r="H1370" s="409"/>
      <c r="I1370" s="113" t="s">
        <v>41</v>
      </c>
      <c r="J1370" s="119" t="s">
        <v>207</v>
      </c>
      <c r="K1370" s="114">
        <v>7.3843183742591014</v>
      </c>
      <c r="L1370" s="109">
        <f>K1370*(1-$H$3/100)</f>
        <v>7.3843183742591014</v>
      </c>
      <c r="M1370" s="108">
        <f>K1370*$H$2</f>
        <v>310.95364674005077</v>
      </c>
      <c r="N1370" s="118">
        <f>M1370*(1-$H$3/100)</f>
        <v>310.95364674005077</v>
      </c>
      <c r="O1370" s="76"/>
    </row>
    <row r="1371" spans="1:15" ht="18.75" hidden="1" customHeight="1" thickTop="1" thickBot="1">
      <c r="A1371" s="162"/>
      <c r="B1371" s="181"/>
      <c r="C1371" s="111"/>
      <c r="D1371" s="83"/>
      <c r="E1371" s="111"/>
      <c r="F1371" s="111"/>
      <c r="G1371" s="111"/>
      <c r="H1371" s="111"/>
      <c r="I1371" s="218"/>
      <c r="J1371" s="119"/>
      <c r="K1371" s="184">
        <v>0</v>
      </c>
      <c r="L1371" s="77"/>
      <c r="M1371" s="105"/>
      <c r="N1371" s="44"/>
      <c r="O1371" s="76"/>
    </row>
    <row r="1372" spans="1:15" ht="18.75" hidden="1" customHeight="1" thickTop="1" thickBot="1">
      <c r="A1372" s="162"/>
      <c r="B1372" s="181"/>
      <c r="C1372" s="111"/>
      <c r="D1372" s="83"/>
      <c r="E1372" s="111"/>
      <c r="F1372" s="111"/>
      <c r="G1372" s="111"/>
      <c r="H1372" s="111"/>
      <c r="I1372" s="218"/>
      <c r="J1372" s="119"/>
      <c r="K1372" s="184">
        <v>0</v>
      </c>
      <c r="L1372" s="77"/>
      <c r="M1372" s="105"/>
      <c r="N1372" s="44"/>
      <c r="O1372" s="76"/>
    </row>
    <row r="1373" spans="1:15" ht="18.75" hidden="1" customHeight="1" thickTop="1" thickBot="1">
      <c r="A1373" s="162"/>
      <c r="B1373" s="181"/>
      <c r="C1373" s="111"/>
      <c r="D1373" s="83"/>
      <c r="E1373" s="111"/>
      <c r="F1373" s="111"/>
      <c r="G1373" s="111"/>
      <c r="H1373" s="111"/>
      <c r="I1373" s="218"/>
      <c r="J1373" s="119"/>
      <c r="K1373" s="184">
        <v>0</v>
      </c>
      <c r="L1373" s="77"/>
      <c r="M1373" s="105"/>
      <c r="N1373" s="44"/>
      <c r="O1373" s="76"/>
    </row>
    <row r="1374" spans="1:15" ht="18.75" hidden="1" customHeight="1" thickTop="1" thickBot="1">
      <c r="A1374" s="162"/>
      <c r="B1374" s="181"/>
      <c r="C1374" s="111"/>
      <c r="D1374" s="83"/>
      <c r="E1374" s="111"/>
      <c r="F1374" s="111"/>
      <c r="G1374" s="111"/>
      <c r="H1374" s="111"/>
      <c r="I1374" s="218"/>
      <c r="J1374" s="119"/>
      <c r="K1374" s="184">
        <v>0</v>
      </c>
      <c r="L1374" s="77"/>
      <c r="M1374" s="105"/>
      <c r="N1374" s="44"/>
      <c r="O1374" s="76"/>
    </row>
    <row r="1375" spans="1:15" ht="18.75" hidden="1" customHeight="1" thickTop="1" thickBot="1">
      <c r="A1375" s="162"/>
      <c r="B1375" s="181"/>
      <c r="C1375" s="111"/>
      <c r="D1375" s="83"/>
      <c r="E1375" s="111"/>
      <c r="F1375" s="111"/>
      <c r="G1375" s="111"/>
      <c r="H1375" s="111"/>
      <c r="I1375" s="218"/>
      <c r="J1375" s="119"/>
      <c r="K1375" s="184">
        <v>0</v>
      </c>
      <c r="L1375" s="77"/>
      <c r="M1375" s="105"/>
      <c r="N1375" s="44"/>
      <c r="O1375" s="76"/>
    </row>
    <row r="1376" spans="1:15" ht="18.75" hidden="1" customHeight="1" thickTop="1" thickBot="1">
      <c r="A1376" s="162"/>
      <c r="B1376" s="181"/>
      <c r="C1376" s="111"/>
      <c r="D1376" s="83"/>
      <c r="E1376" s="111"/>
      <c r="F1376" s="111"/>
      <c r="G1376" s="111"/>
      <c r="H1376" s="111"/>
      <c r="I1376" s="218"/>
      <c r="J1376" s="119"/>
      <c r="K1376" s="184">
        <v>0</v>
      </c>
      <c r="L1376" s="77"/>
      <c r="M1376" s="105"/>
      <c r="N1376" s="44"/>
      <c r="O1376" s="76"/>
    </row>
    <row r="1377" spans="1:15" ht="18.75" hidden="1" customHeight="1" thickTop="1" thickBot="1">
      <c r="A1377" s="162"/>
      <c r="B1377" s="181"/>
      <c r="C1377" s="111"/>
      <c r="D1377" s="83"/>
      <c r="E1377" s="111"/>
      <c r="F1377" s="111"/>
      <c r="G1377" s="111"/>
      <c r="H1377" s="111"/>
      <c r="I1377" s="218"/>
      <c r="J1377" s="119"/>
      <c r="K1377" s="184">
        <v>0</v>
      </c>
      <c r="L1377" s="77"/>
      <c r="M1377" s="105"/>
      <c r="N1377" s="44"/>
      <c r="O1377" s="76"/>
    </row>
    <row r="1378" spans="1:15" ht="18.75" hidden="1" customHeight="1" thickTop="1" thickBot="1">
      <c r="A1378" s="162"/>
      <c r="B1378" s="181"/>
      <c r="C1378" s="111"/>
      <c r="D1378" s="83"/>
      <c r="E1378" s="111"/>
      <c r="F1378" s="111"/>
      <c r="G1378" s="111"/>
      <c r="H1378" s="111"/>
      <c r="I1378" s="218"/>
      <c r="J1378" s="119"/>
      <c r="K1378" s="184">
        <v>0</v>
      </c>
      <c r="L1378" s="77"/>
      <c r="M1378" s="105"/>
      <c r="N1378" s="44"/>
      <c r="O1378" s="76"/>
    </row>
    <row r="1379" spans="1:15" ht="18.75" hidden="1" customHeight="1" thickTop="1" thickBot="1">
      <c r="A1379" s="162"/>
      <c r="B1379" s="181"/>
      <c r="C1379" s="111"/>
      <c r="D1379" s="83"/>
      <c r="E1379" s="111"/>
      <c r="F1379" s="111"/>
      <c r="G1379" s="111"/>
      <c r="H1379" s="111"/>
      <c r="I1379" s="218"/>
      <c r="J1379" s="119"/>
      <c r="K1379" s="184">
        <v>0</v>
      </c>
      <c r="L1379" s="77"/>
      <c r="M1379" s="105"/>
      <c r="N1379" s="44"/>
      <c r="O1379" s="76"/>
    </row>
    <row r="1380" spans="1:15" ht="18.75" hidden="1" customHeight="1" thickTop="1" thickBot="1">
      <c r="A1380" s="162"/>
      <c r="B1380" s="181"/>
      <c r="C1380" s="111"/>
      <c r="D1380" s="83"/>
      <c r="E1380" s="111"/>
      <c r="F1380" s="111"/>
      <c r="G1380" s="111"/>
      <c r="H1380" s="111"/>
      <c r="I1380" s="218"/>
      <c r="J1380" s="119"/>
      <c r="K1380" s="184">
        <v>0</v>
      </c>
      <c r="L1380" s="77"/>
      <c r="M1380" s="105"/>
      <c r="N1380" s="44"/>
      <c r="O1380" s="76"/>
    </row>
    <row r="1381" spans="1:15" ht="18.75" customHeight="1" thickTop="1" thickBot="1">
      <c r="A1381" s="162"/>
      <c r="B1381" s="407"/>
      <c r="C1381" s="38" t="s">
        <v>712</v>
      </c>
      <c r="D1381" s="37">
        <v>7295001</v>
      </c>
      <c r="E1381" s="408" t="s">
        <v>729</v>
      </c>
      <c r="F1381" s="408"/>
      <c r="G1381" s="408"/>
      <c r="H1381" s="408"/>
      <c r="I1381" s="65" t="s">
        <v>41</v>
      </c>
      <c r="J1381" s="60" t="s">
        <v>385</v>
      </c>
      <c r="K1381" s="101">
        <v>2.8052159187129551</v>
      </c>
      <c r="L1381" s="70">
        <f t="shared" ref="L1381:L1386" si="89">K1381*(1-$H$3/100)</f>
        <v>2.8052159187129551</v>
      </c>
      <c r="M1381" s="66">
        <f t="shared" ref="M1381:M1386" si="90">K1381*$H$2</f>
        <v>118.12764233700254</v>
      </c>
      <c r="N1381" s="43">
        <f t="shared" ref="N1381:N1386" si="91">M1381*(1-$H$3/100)</f>
        <v>118.12764233700254</v>
      </c>
      <c r="O1381" s="76"/>
    </row>
    <row r="1382" spans="1:15" ht="18.75" customHeight="1" thickTop="1" thickBot="1">
      <c r="A1382" s="162"/>
      <c r="B1382" s="405"/>
      <c r="C1382" s="38" t="s">
        <v>713</v>
      </c>
      <c r="D1382" s="37">
        <v>7295002</v>
      </c>
      <c r="E1382" s="408" t="s">
        <v>729</v>
      </c>
      <c r="F1382" s="408"/>
      <c r="G1382" s="408"/>
      <c r="H1382" s="408"/>
      <c r="I1382" s="65" t="s">
        <v>41</v>
      </c>
      <c r="J1382" s="84" t="s">
        <v>11</v>
      </c>
      <c r="K1382" s="101">
        <v>10.890838272650296</v>
      </c>
      <c r="L1382" s="70">
        <f t="shared" si="89"/>
        <v>10.890838272650296</v>
      </c>
      <c r="M1382" s="66">
        <f t="shared" si="90"/>
        <v>458.61319966130395</v>
      </c>
      <c r="N1382" s="43">
        <f t="shared" si="91"/>
        <v>458.61319966130395</v>
      </c>
      <c r="O1382" s="76"/>
    </row>
    <row r="1383" spans="1:15" ht="18.75" customHeight="1" thickTop="1" thickBot="1">
      <c r="A1383" s="162"/>
      <c r="B1383" s="405"/>
      <c r="C1383" s="112" t="s">
        <v>716</v>
      </c>
      <c r="D1383" s="95">
        <v>7295004</v>
      </c>
      <c r="E1383" s="414" t="s">
        <v>729</v>
      </c>
      <c r="F1383" s="414"/>
      <c r="G1383" s="414"/>
      <c r="H1383" s="414"/>
      <c r="I1383" s="96" t="s">
        <v>41</v>
      </c>
      <c r="J1383" s="85" t="s">
        <v>386</v>
      </c>
      <c r="K1383" s="55">
        <v>7.2605588484335311</v>
      </c>
      <c r="L1383" s="56">
        <f t="shared" si="89"/>
        <v>7.2605588484335311</v>
      </c>
      <c r="M1383" s="57">
        <f t="shared" si="90"/>
        <v>305.74213310753601</v>
      </c>
      <c r="N1383" s="58">
        <f t="shared" si="91"/>
        <v>305.74213310753601</v>
      </c>
      <c r="O1383" s="76"/>
    </row>
    <row r="1384" spans="1:15" ht="18.75" customHeight="1" thickTop="1" thickBot="1">
      <c r="A1384" s="162"/>
      <c r="B1384" s="405"/>
      <c r="C1384" s="38" t="s">
        <v>714</v>
      </c>
      <c r="D1384" s="37">
        <v>7295101</v>
      </c>
      <c r="E1384" s="408" t="s">
        <v>730</v>
      </c>
      <c r="F1384" s="408"/>
      <c r="G1384" s="408"/>
      <c r="H1384" s="408"/>
      <c r="I1384" s="65" t="s">
        <v>41</v>
      </c>
      <c r="J1384" s="60" t="s">
        <v>385</v>
      </c>
      <c r="K1384" s="101">
        <v>2.8939102455546148</v>
      </c>
      <c r="L1384" s="70">
        <f t="shared" si="89"/>
        <v>2.8939102455546148</v>
      </c>
      <c r="M1384" s="66">
        <f t="shared" si="90"/>
        <v>121.86256044030483</v>
      </c>
      <c r="N1384" s="43">
        <f t="shared" si="91"/>
        <v>121.86256044030483</v>
      </c>
      <c r="O1384" s="76"/>
    </row>
    <row r="1385" spans="1:15" ht="18.75" customHeight="1" thickTop="1" thickBot="1">
      <c r="A1385" s="162"/>
      <c r="B1385" s="405"/>
      <c r="C1385" s="38" t="s">
        <v>715</v>
      </c>
      <c r="D1385" s="37">
        <v>7295102</v>
      </c>
      <c r="E1385" s="408" t="s">
        <v>730</v>
      </c>
      <c r="F1385" s="408"/>
      <c r="G1385" s="408"/>
      <c r="H1385" s="408"/>
      <c r="I1385" s="65" t="s">
        <v>41</v>
      </c>
      <c r="J1385" s="84" t="s">
        <v>11</v>
      </c>
      <c r="K1385" s="101">
        <v>10.767078746824724</v>
      </c>
      <c r="L1385" s="70">
        <f t="shared" si="89"/>
        <v>10.767078746824724</v>
      </c>
      <c r="M1385" s="66">
        <f t="shared" si="90"/>
        <v>453.40168602878913</v>
      </c>
      <c r="N1385" s="43">
        <f t="shared" si="91"/>
        <v>453.40168602878913</v>
      </c>
      <c r="O1385" s="76"/>
    </row>
    <row r="1386" spans="1:15" ht="18.75" customHeight="1" thickTop="1" thickBot="1">
      <c r="A1386" s="162"/>
      <c r="B1386" s="406"/>
      <c r="C1386" s="110" t="s">
        <v>717</v>
      </c>
      <c r="D1386" s="106">
        <v>7295104</v>
      </c>
      <c r="E1386" s="409" t="s">
        <v>730</v>
      </c>
      <c r="F1386" s="409"/>
      <c r="G1386" s="409"/>
      <c r="H1386" s="409"/>
      <c r="I1386" s="113" t="s">
        <v>41</v>
      </c>
      <c r="J1386" s="85" t="s">
        <v>386</v>
      </c>
      <c r="K1386" s="114">
        <v>7.0542929720575787</v>
      </c>
      <c r="L1386" s="109">
        <f t="shared" si="89"/>
        <v>7.0542929720575787</v>
      </c>
      <c r="M1386" s="108">
        <f t="shared" si="90"/>
        <v>297.05627705334462</v>
      </c>
      <c r="N1386" s="118">
        <f t="shared" si="91"/>
        <v>297.05627705334462</v>
      </c>
      <c r="O1386" s="76"/>
    </row>
    <row r="1387" spans="1:15" ht="18.75" hidden="1" customHeight="1" thickTop="1" thickBot="1">
      <c r="A1387" s="162"/>
      <c r="B1387" s="181"/>
      <c r="C1387" s="111"/>
      <c r="D1387" s="83"/>
      <c r="E1387" s="111"/>
      <c r="F1387" s="111"/>
      <c r="G1387" s="111"/>
      <c r="H1387" s="111"/>
      <c r="I1387" s="218"/>
      <c r="J1387" s="85"/>
      <c r="K1387" s="184">
        <v>0</v>
      </c>
      <c r="L1387" s="77"/>
      <c r="M1387" s="105"/>
      <c r="N1387" s="44"/>
      <c r="O1387" s="76"/>
    </row>
    <row r="1388" spans="1:15" ht="18.75" hidden="1" customHeight="1" thickTop="1" thickBot="1">
      <c r="A1388" s="162"/>
      <c r="B1388" s="181"/>
      <c r="C1388" s="111"/>
      <c r="D1388" s="83"/>
      <c r="E1388" s="111"/>
      <c r="F1388" s="111"/>
      <c r="G1388" s="111"/>
      <c r="H1388" s="111"/>
      <c r="I1388" s="218"/>
      <c r="J1388" s="85"/>
      <c r="K1388" s="184">
        <v>0</v>
      </c>
      <c r="L1388" s="77"/>
      <c r="M1388" s="105"/>
      <c r="N1388" s="44"/>
      <c r="O1388" s="76"/>
    </row>
    <row r="1389" spans="1:15" ht="18.75" hidden="1" customHeight="1" thickTop="1" thickBot="1">
      <c r="A1389" s="162"/>
      <c r="B1389" s="181"/>
      <c r="C1389" s="111"/>
      <c r="D1389" s="83"/>
      <c r="E1389" s="111"/>
      <c r="F1389" s="111"/>
      <c r="G1389" s="111"/>
      <c r="H1389" s="111"/>
      <c r="I1389" s="218"/>
      <c r="J1389" s="85"/>
      <c r="K1389" s="184">
        <v>0</v>
      </c>
      <c r="L1389" s="77"/>
      <c r="M1389" s="105"/>
      <c r="N1389" s="44"/>
      <c r="O1389" s="76"/>
    </row>
    <row r="1390" spans="1:15" ht="18.75" hidden="1" customHeight="1" thickTop="1" thickBot="1">
      <c r="A1390" s="162"/>
      <c r="B1390" s="181"/>
      <c r="C1390" s="111"/>
      <c r="D1390" s="83"/>
      <c r="E1390" s="111"/>
      <c r="F1390" s="111"/>
      <c r="G1390" s="111"/>
      <c r="H1390" s="111"/>
      <c r="I1390" s="218"/>
      <c r="J1390" s="85"/>
      <c r="K1390" s="184">
        <v>0</v>
      </c>
      <c r="L1390" s="77"/>
      <c r="M1390" s="105"/>
      <c r="N1390" s="44"/>
      <c r="O1390" s="76"/>
    </row>
    <row r="1391" spans="1:15" ht="18.75" hidden="1" customHeight="1" thickTop="1" thickBot="1">
      <c r="A1391" s="162"/>
      <c r="B1391" s="181"/>
      <c r="C1391" s="111"/>
      <c r="D1391" s="83"/>
      <c r="E1391" s="111"/>
      <c r="F1391" s="111"/>
      <c r="G1391" s="111"/>
      <c r="H1391" s="111"/>
      <c r="I1391" s="218"/>
      <c r="J1391" s="85"/>
      <c r="K1391" s="184">
        <v>0</v>
      </c>
      <c r="L1391" s="77"/>
      <c r="M1391" s="105"/>
      <c r="N1391" s="44"/>
      <c r="O1391" s="76"/>
    </row>
    <row r="1392" spans="1:15" ht="18.75" hidden="1" customHeight="1" thickTop="1" thickBot="1">
      <c r="A1392" s="162"/>
      <c r="B1392" s="181"/>
      <c r="C1392" s="111"/>
      <c r="D1392" s="83"/>
      <c r="E1392" s="111"/>
      <c r="F1392" s="111"/>
      <c r="G1392" s="111"/>
      <c r="H1392" s="111"/>
      <c r="I1392" s="218"/>
      <c r="J1392" s="85"/>
      <c r="K1392" s="184">
        <v>0</v>
      </c>
      <c r="L1392" s="77"/>
      <c r="M1392" s="105"/>
      <c r="N1392" s="44"/>
      <c r="O1392" s="76"/>
    </row>
    <row r="1393" spans="1:15" ht="18.75" hidden="1" customHeight="1" thickTop="1" thickBot="1">
      <c r="A1393" s="162"/>
      <c r="B1393" s="181"/>
      <c r="C1393" s="111"/>
      <c r="D1393" s="83"/>
      <c r="E1393" s="111"/>
      <c r="F1393" s="111"/>
      <c r="G1393" s="111"/>
      <c r="H1393" s="111"/>
      <c r="I1393" s="218"/>
      <c r="J1393" s="85"/>
      <c r="K1393" s="184">
        <v>0</v>
      </c>
      <c r="L1393" s="77"/>
      <c r="M1393" s="105"/>
      <c r="N1393" s="44"/>
      <c r="O1393" s="76"/>
    </row>
    <row r="1394" spans="1:15" ht="18.75" hidden="1" customHeight="1" thickTop="1" thickBot="1">
      <c r="A1394" s="162"/>
      <c r="B1394" s="181"/>
      <c r="C1394" s="111"/>
      <c r="D1394" s="83"/>
      <c r="E1394" s="111"/>
      <c r="F1394" s="111"/>
      <c r="G1394" s="111"/>
      <c r="H1394" s="111"/>
      <c r="I1394" s="218"/>
      <c r="J1394" s="85"/>
      <c r="K1394" s="184">
        <v>0</v>
      </c>
      <c r="L1394" s="77"/>
      <c r="M1394" s="105"/>
      <c r="N1394" s="44"/>
      <c r="O1394" s="76"/>
    </row>
    <row r="1395" spans="1:15" ht="18.75" hidden="1" customHeight="1" thickTop="1" thickBot="1">
      <c r="A1395" s="162"/>
      <c r="B1395" s="181"/>
      <c r="C1395" s="111"/>
      <c r="D1395" s="83"/>
      <c r="E1395" s="111"/>
      <c r="F1395" s="111"/>
      <c r="G1395" s="111"/>
      <c r="H1395" s="111"/>
      <c r="I1395" s="218"/>
      <c r="J1395" s="85"/>
      <c r="K1395" s="184">
        <v>0</v>
      </c>
      <c r="L1395" s="77"/>
      <c r="M1395" s="105"/>
      <c r="N1395" s="44"/>
      <c r="O1395" s="76"/>
    </row>
    <row r="1396" spans="1:15" ht="18.75" hidden="1" customHeight="1" thickTop="1" thickBot="1">
      <c r="A1396" s="162"/>
      <c r="B1396" s="181"/>
      <c r="C1396" s="111"/>
      <c r="D1396" s="83"/>
      <c r="E1396" s="111"/>
      <c r="F1396" s="111"/>
      <c r="G1396" s="111"/>
      <c r="H1396" s="111"/>
      <c r="I1396" s="218"/>
      <c r="J1396" s="85"/>
      <c r="K1396" s="184">
        <v>0</v>
      </c>
      <c r="L1396" s="77"/>
      <c r="M1396" s="105"/>
      <c r="N1396" s="44"/>
      <c r="O1396" s="76"/>
    </row>
    <row r="1397" spans="1:15" ht="18.75" customHeight="1" thickTop="1" thickBot="1">
      <c r="A1397" s="162"/>
      <c r="B1397" s="405"/>
      <c r="C1397" s="38" t="s">
        <v>718</v>
      </c>
      <c r="D1397" s="37">
        <v>7296016</v>
      </c>
      <c r="E1397" s="408" t="s">
        <v>1968</v>
      </c>
      <c r="F1397" s="408"/>
      <c r="G1397" s="408"/>
      <c r="H1397" s="408"/>
      <c r="I1397" s="65" t="s">
        <v>41</v>
      </c>
      <c r="J1397" s="122" t="s">
        <v>212</v>
      </c>
      <c r="K1397" s="101">
        <v>2.5259</v>
      </c>
      <c r="L1397" s="70">
        <f>K1397*(1-$H$3/100)</f>
        <v>2.5259</v>
      </c>
      <c r="M1397" s="66">
        <f>K1397*$H$2</f>
        <v>106.365649</v>
      </c>
      <c r="N1397" s="43">
        <f>M1397*(1-$H$3/100)</f>
        <v>106.365649</v>
      </c>
      <c r="O1397" s="76"/>
    </row>
    <row r="1398" spans="1:15" ht="18.75" customHeight="1" thickTop="1" thickBot="1">
      <c r="A1398" s="162"/>
      <c r="B1398" s="405"/>
      <c r="C1398" s="38" t="s">
        <v>719</v>
      </c>
      <c r="D1398" s="37">
        <v>7296026</v>
      </c>
      <c r="E1398" s="408" t="s">
        <v>1968</v>
      </c>
      <c r="F1398" s="408"/>
      <c r="G1398" s="408"/>
      <c r="H1398" s="408"/>
      <c r="I1398" s="65" t="s">
        <v>41</v>
      </c>
      <c r="J1398" s="123" t="s">
        <v>213</v>
      </c>
      <c r="K1398" s="101">
        <v>6.1943999999999999</v>
      </c>
      <c r="L1398" s="70">
        <f>K1398*(1-$H$3/100)</f>
        <v>6.1943999999999999</v>
      </c>
      <c r="M1398" s="66">
        <f>K1398*$H$2</f>
        <v>260.84618399999999</v>
      </c>
      <c r="N1398" s="43">
        <f>M1398*(1-$H$3/100)</f>
        <v>260.84618399999999</v>
      </c>
      <c r="O1398" s="76"/>
    </row>
    <row r="1399" spans="1:15" ht="18.75" customHeight="1" thickTop="1" thickBot="1">
      <c r="A1399" s="162"/>
      <c r="B1399" s="406"/>
      <c r="C1399" s="110" t="s">
        <v>720</v>
      </c>
      <c r="D1399" s="106">
        <v>7296046</v>
      </c>
      <c r="E1399" s="409" t="s">
        <v>1968</v>
      </c>
      <c r="F1399" s="409"/>
      <c r="G1399" s="409"/>
      <c r="H1399" s="409"/>
      <c r="I1399" s="113" t="s">
        <v>41</v>
      </c>
      <c r="J1399" s="124" t="s">
        <v>214</v>
      </c>
      <c r="K1399" s="114">
        <v>5.2454999999999998</v>
      </c>
      <c r="L1399" s="109">
        <f>K1399*(1-$H$3/100)</f>
        <v>5.2454999999999998</v>
      </c>
      <c r="M1399" s="108">
        <f>K1399*$H$2</f>
        <v>220.88800499999999</v>
      </c>
      <c r="N1399" s="118">
        <f>M1399*(1-$H$3/100)</f>
        <v>220.88800499999999</v>
      </c>
      <c r="O1399" s="76"/>
    </row>
    <row r="1400" spans="1:15" ht="18.75" hidden="1" customHeight="1" thickTop="1" thickBot="1">
      <c r="A1400" s="162"/>
      <c r="B1400" s="181"/>
      <c r="C1400" s="111"/>
      <c r="D1400" s="83"/>
      <c r="E1400" s="111"/>
      <c r="F1400" s="111"/>
      <c r="G1400" s="111"/>
      <c r="H1400" s="111"/>
      <c r="I1400" s="218"/>
      <c r="J1400" s="124"/>
      <c r="K1400" s="184">
        <v>0</v>
      </c>
      <c r="L1400" s="77"/>
      <c r="M1400" s="105"/>
      <c r="N1400" s="44"/>
      <c r="O1400" s="76"/>
    </row>
    <row r="1401" spans="1:15" ht="18.75" hidden="1" customHeight="1" thickTop="1" thickBot="1">
      <c r="A1401" s="162"/>
      <c r="B1401" s="181"/>
      <c r="C1401" s="111"/>
      <c r="D1401" s="83"/>
      <c r="E1401" s="111"/>
      <c r="F1401" s="111"/>
      <c r="G1401" s="111"/>
      <c r="H1401" s="111"/>
      <c r="I1401" s="218"/>
      <c r="J1401" s="124"/>
      <c r="K1401" s="184">
        <v>0</v>
      </c>
      <c r="L1401" s="77"/>
      <c r="M1401" s="105"/>
      <c r="N1401" s="44"/>
      <c r="O1401" s="76"/>
    </row>
    <row r="1402" spans="1:15" ht="18.75" hidden="1" customHeight="1" thickTop="1" thickBot="1">
      <c r="A1402" s="162"/>
      <c r="B1402" s="181"/>
      <c r="C1402" s="111"/>
      <c r="D1402" s="83"/>
      <c r="E1402" s="111"/>
      <c r="F1402" s="111"/>
      <c r="G1402" s="111"/>
      <c r="H1402" s="111"/>
      <c r="I1402" s="218"/>
      <c r="J1402" s="124"/>
      <c r="K1402" s="184">
        <v>0</v>
      </c>
      <c r="L1402" s="77"/>
      <c r="M1402" s="105"/>
      <c r="N1402" s="44"/>
      <c r="O1402" s="76"/>
    </row>
    <row r="1403" spans="1:15" ht="18.75" hidden="1" customHeight="1" thickTop="1" thickBot="1">
      <c r="A1403" s="162"/>
      <c r="B1403" s="181"/>
      <c r="C1403" s="111"/>
      <c r="D1403" s="83"/>
      <c r="E1403" s="111"/>
      <c r="F1403" s="111"/>
      <c r="G1403" s="111"/>
      <c r="H1403" s="111"/>
      <c r="I1403" s="218"/>
      <c r="J1403" s="124"/>
      <c r="K1403" s="184">
        <v>0</v>
      </c>
      <c r="L1403" s="77"/>
      <c r="M1403" s="105"/>
      <c r="N1403" s="44"/>
      <c r="O1403" s="76"/>
    </row>
    <row r="1404" spans="1:15" ht="18.75" hidden="1" customHeight="1" thickTop="1" thickBot="1">
      <c r="A1404" s="162"/>
      <c r="B1404" s="181"/>
      <c r="C1404" s="111"/>
      <c r="D1404" s="83"/>
      <c r="E1404" s="111"/>
      <c r="F1404" s="111"/>
      <c r="G1404" s="111"/>
      <c r="H1404" s="111"/>
      <c r="I1404" s="218"/>
      <c r="J1404" s="124"/>
      <c r="K1404" s="184">
        <v>0</v>
      </c>
      <c r="L1404" s="77"/>
      <c r="M1404" s="105"/>
      <c r="N1404" s="44"/>
      <c r="O1404" s="76"/>
    </row>
    <row r="1405" spans="1:15" ht="18.75" hidden="1" customHeight="1" thickTop="1" thickBot="1">
      <c r="A1405" s="162"/>
      <c r="B1405" s="181"/>
      <c r="C1405" s="111"/>
      <c r="D1405" s="83"/>
      <c r="E1405" s="111"/>
      <c r="F1405" s="111"/>
      <c r="G1405" s="111"/>
      <c r="H1405" s="111"/>
      <c r="I1405" s="218"/>
      <c r="J1405" s="124"/>
      <c r="K1405" s="184">
        <v>0</v>
      </c>
      <c r="L1405" s="77"/>
      <c r="M1405" s="105"/>
      <c r="N1405" s="44"/>
      <c r="O1405" s="76"/>
    </row>
    <row r="1406" spans="1:15" ht="18.75" hidden="1" customHeight="1" thickTop="1" thickBot="1">
      <c r="A1406" s="162"/>
      <c r="B1406" s="181"/>
      <c r="C1406" s="111"/>
      <c r="D1406" s="83"/>
      <c r="E1406" s="111"/>
      <c r="F1406" s="111"/>
      <c r="G1406" s="111"/>
      <c r="H1406" s="111"/>
      <c r="I1406" s="218"/>
      <c r="J1406" s="124"/>
      <c r="K1406" s="184">
        <v>0</v>
      </c>
      <c r="L1406" s="77"/>
      <c r="M1406" s="105"/>
      <c r="N1406" s="44"/>
      <c r="O1406" s="76"/>
    </row>
    <row r="1407" spans="1:15" ht="18.75" hidden="1" customHeight="1" thickTop="1" thickBot="1">
      <c r="A1407" s="162"/>
      <c r="B1407" s="181"/>
      <c r="C1407" s="111"/>
      <c r="D1407" s="83"/>
      <c r="E1407" s="111"/>
      <c r="F1407" s="111"/>
      <c r="G1407" s="111"/>
      <c r="H1407" s="111"/>
      <c r="I1407" s="218"/>
      <c r="J1407" s="124"/>
      <c r="K1407" s="184">
        <v>0</v>
      </c>
      <c r="L1407" s="77"/>
      <c r="M1407" s="105"/>
      <c r="N1407" s="44"/>
      <c r="O1407" s="76"/>
    </row>
    <row r="1408" spans="1:15" ht="18.75" hidden="1" customHeight="1" thickTop="1" thickBot="1">
      <c r="A1408" s="162"/>
      <c r="B1408" s="181"/>
      <c r="C1408" s="111"/>
      <c r="D1408" s="83"/>
      <c r="E1408" s="111"/>
      <c r="F1408" s="111"/>
      <c r="G1408" s="111"/>
      <c r="H1408" s="111"/>
      <c r="I1408" s="218"/>
      <c r="J1408" s="124"/>
      <c r="K1408" s="184">
        <v>0</v>
      </c>
      <c r="L1408" s="77"/>
      <c r="M1408" s="105"/>
      <c r="N1408" s="44"/>
      <c r="O1408" s="76"/>
    </row>
    <row r="1409" spans="1:15" ht="18.75" hidden="1" customHeight="1" thickTop="1" thickBot="1">
      <c r="A1409" s="162"/>
      <c r="B1409" s="181"/>
      <c r="C1409" s="111"/>
      <c r="D1409" s="83"/>
      <c r="E1409" s="111"/>
      <c r="F1409" s="111"/>
      <c r="G1409" s="111"/>
      <c r="H1409" s="111"/>
      <c r="I1409" s="218"/>
      <c r="J1409" s="124"/>
      <c r="K1409" s="184">
        <v>0</v>
      </c>
      <c r="L1409" s="77"/>
      <c r="M1409" s="105"/>
      <c r="N1409" s="44"/>
      <c r="O1409" s="76"/>
    </row>
    <row r="1410" spans="1:15" ht="18.75" customHeight="1" thickTop="1" thickBot="1">
      <c r="A1410" s="162"/>
      <c r="B1410" s="407"/>
      <c r="C1410" s="38" t="s">
        <v>724</v>
      </c>
      <c r="D1410" s="37">
        <v>7297001</v>
      </c>
      <c r="E1410" s="408" t="s">
        <v>731</v>
      </c>
      <c r="F1410" s="408"/>
      <c r="G1410" s="408"/>
      <c r="H1410" s="408"/>
      <c r="I1410" s="65" t="s">
        <v>41</v>
      </c>
      <c r="J1410" s="60" t="s">
        <v>385</v>
      </c>
      <c r="K1410" s="101">
        <v>2.7771637595258252</v>
      </c>
      <c r="L1410" s="70">
        <f>K1410*(1-$H$3/100)</f>
        <v>2.7771637595258252</v>
      </c>
      <c r="M1410" s="66">
        <f>K1410*$H$2</f>
        <v>116.94636591363249</v>
      </c>
      <c r="N1410" s="43">
        <f>M1410*(1-$H$3/100)</f>
        <v>116.94636591363249</v>
      </c>
      <c r="O1410" s="76"/>
    </row>
    <row r="1411" spans="1:15" ht="18.75" customHeight="1" thickTop="1" thickBot="1">
      <c r="A1411" s="162"/>
      <c r="B1411" s="405"/>
      <c r="C1411" s="38" t="s">
        <v>725</v>
      </c>
      <c r="D1411" s="37">
        <v>7297002</v>
      </c>
      <c r="E1411" s="408" t="s">
        <v>731</v>
      </c>
      <c r="F1411" s="408"/>
      <c r="G1411" s="408"/>
      <c r="H1411" s="408"/>
      <c r="I1411" s="65" t="s">
        <v>41</v>
      </c>
      <c r="J1411" s="84" t="s">
        <v>11</v>
      </c>
      <c r="K1411" s="101">
        <v>11.633395427603725</v>
      </c>
      <c r="L1411" s="70">
        <f>K1411*(1-$H$3/100)</f>
        <v>11.633395427603725</v>
      </c>
      <c r="M1411" s="66">
        <f>K1411*$H$2</f>
        <v>489.88228145639283</v>
      </c>
      <c r="N1411" s="43">
        <f>M1411*(1-$H$3/100)</f>
        <v>489.88228145639283</v>
      </c>
      <c r="O1411" s="76"/>
    </row>
    <row r="1412" spans="1:15" ht="18.75" customHeight="1" thickTop="1" thickBot="1">
      <c r="A1412" s="424"/>
      <c r="B1412" s="405"/>
      <c r="C1412" s="38" t="s">
        <v>726</v>
      </c>
      <c r="D1412" s="37">
        <v>7297004</v>
      </c>
      <c r="E1412" s="408" t="s">
        <v>731</v>
      </c>
      <c r="F1412" s="408"/>
      <c r="G1412" s="408"/>
      <c r="H1412" s="408"/>
      <c r="I1412" s="65" t="s">
        <v>41</v>
      </c>
      <c r="J1412" s="85" t="s">
        <v>386</v>
      </c>
      <c r="K1412" s="101">
        <v>8.9106858594411502</v>
      </c>
      <c r="L1412" s="70">
        <f>K1412*(1-$H$3/100)</f>
        <v>8.9106858594411502</v>
      </c>
      <c r="M1412" s="66">
        <f>K1412*$H$2</f>
        <v>375.22898154106684</v>
      </c>
      <c r="N1412" s="43">
        <f>M1412*(1-$H$3/100)</f>
        <v>375.22898154106684</v>
      </c>
      <c r="O1412" s="76"/>
    </row>
    <row r="1413" spans="1:15" ht="18.75" customHeight="1" thickTop="1" thickBot="1">
      <c r="A1413" s="424"/>
      <c r="B1413" s="406"/>
      <c r="C1413" s="110" t="s">
        <v>727</v>
      </c>
      <c r="D1413" s="106">
        <v>7297031</v>
      </c>
      <c r="E1413" s="409" t="s">
        <v>731</v>
      </c>
      <c r="F1413" s="409"/>
      <c r="G1413" s="409"/>
      <c r="H1413" s="409"/>
      <c r="I1413" s="113" t="s">
        <v>41</v>
      </c>
      <c r="J1413" s="121" t="s">
        <v>218</v>
      </c>
      <c r="K1413" s="114">
        <v>4.6143999999999998</v>
      </c>
      <c r="L1413" s="109">
        <f>K1413*(1-$H$3/100)</f>
        <v>4.6143999999999998</v>
      </c>
      <c r="M1413" s="108">
        <f>K1413*$H$2</f>
        <v>194.31238399999998</v>
      </c>
      <c r="N1413" s="118">
        <f>M1413*(1-$H$3/100)</f>
        <v>194.31238399999998</v>
      </c>
      <c r="O1413" s="76"/>
    </row>
    <row r="1414" spans="1:15" ht="18.75" hidden="1" customHeight="1" thickTop="1" thickBot="1">
      <c r="A1414" s="424"/>
      <c r="B1414" s="181"/>
      <c r="C1414" s="111"/>
      <c r="D1414" s="83"/>
      <c r="E1414" s="111"/>
      <c r="F1414" s="111"/>
      <c r="G1414" s="111"/>
      <c r="H1414" s="111"/>
      <c r="I1414" s="218"/>
      <c r="J1414" s="121"/>
      <c r="K1414" s="184">
        <v>0</v>
      </c>
      <c r="L1414" s="77"/>
      <c r="M1414" s="105"/>
      <c r="N1414" s="44"/>
      <c r="O1414" s="76"/>
    </row>
    <row r="1415" spans="1:15" ht="18.75" hidden="1" customHeight="1" thickTop="1" thickBot="1">
      <c r="A1415" s="424"/>
      <c r="B1415" s="181"/>
      <c r="C1415" s="111"/>
      <c r="D1415" s="83"/>
      <c r="E1415" s="111"/>
      <c r="F1415" s="111"/>
      <c r="G1415" s="111"/>
      <c r="H1415" s="111"/>
      <c r="I1415" s="218"/>
      <c r="J1415" s="121"/>
      <c r="K1415" s="184">
        <v>0</v>
      </c>
      <c r="L1415" s="77"/>
      <c r="M1415" s="105"/>
      <c r="N1415" s="44"/>
      <c r="O1415" s="76"/>
    </row>
    <row r="1416" spans="1:15" ht="18.75" hidden="1" customHeight="1" thickTop="1" thickBot="1">
      <c r="A1416" s="424"/>
      <c r="B1416" s="181"/>
      <c r="C1416" s="111"/>
      <c r="D1416" s="83"/>
      <c r="E1416" s="111"/>
      <c r="F1416" s="111"/>
      <c r="G1416" s="111"/>
      <c r="H1416" s="111"/>
      <c r="I1416" s="218"/>
      <c r="J1416" s="121"/>
      <c r="K1416" s="184">
        <v>0</v>
      </c>
      <c r="L1416" s="77"/>
      <c r="M1416" s="105"/>
      <c r="N1416" s="44"/>
      <c r="O1416" s="76"/>
    </row>
    <row r="1417" spans="1:15" ht="18.75" hidden="1" customHeight="1" thickTop="1" thickBot="1">
      <c r="A1417" s="424"/>
      <c r="B1417" s="181"/>
      <c r="C1417" s="111"/>
      <c r="D1417" s="83"/>
      <c r="E1417" s="111"/>
      <c r="F1417" s="111"/>
      <c r="G1417" s="111"/>
      <c r="H1417" s="111"/>
      <c r="I1417" s="218"/>
      <c r="J1417" s="121"/>
      <c r="K1417" s="184">
        <v>0</v>
      </c>
      <c r="L1417" s="77"/>
      <c r="M1417" s="105"/>
      <c r="N1417" s="44"/>
      <c r="O1417" s="76"/>
    </row>
    <row r="1418" spans="1:15" ht="18.75" hidden="1" customHeight="1" thickTop="1" thickBot="1">
      <c r="A1418" s="424"/>
      <c r="B1418" s="181"/>
      <c r="C1418" s="111"/>
      <c r="D1418" s="83"/>
      <c r="E1418" s="111"/>
      <c r="F1418" s="111"/>
      <c r="G1418" s="111"/>
      <c r="H1418" s="111"/>
      <c r="I1418" s="218"/>
      <c r="J1418" s="121"/>
      <c r="K1418" s="184">
        <v>0</v>
      </c>
      <c r="L1418" s="77"/>
      <c r="M1418" s="105"/>
      <c r="N1418" s="44"/>
      <c r="O1418" s="76"/>
    </row>
    <row r="1419" spans="1:15" ht="18.75" hidden="1" customHeight="1" thickTop="1" thickBot="1">
      <c r="A1419" s="424"/>
      <c r="B1419" s="181"/>
      <c r="C1419" s="111"/>
      <c r="D1419" s="83"/>
      <c r="E1419" s="111"/>
      <c r="F1419" s="111"/>
      <c r="G1419" s="111"/>
      <c r="H1419" s="111"/>
      <c r="I1419" s="218"/>
      <c r="J1419" s="121"/>
      <c r="K1419" s="184">
        <v>0</v>
      </c>
      <c r="L1419" s="77"/>
      <c r="M1419" s="105"/>
      <c r="N1419" s="44"/>
      <c r="O1419" s="76"/>
    </row>
    <row r="1420" spans="1:15" ht="18.75" hidden="1" customHeight="1" thickTop="1" thickBot="1">
      <c r="A1420" s="424"/>
      <c r="B1420" s="181"/>
      <c r="C1420" s="111"/>
      <c r="D1420" s="83"/>
      <c r="E1420" s="111"/>
      <c r="F1420" s="111"/>
      <c r="G1420" s="111"/>
      <c r="H1420" s="111"/>
      <c r="I1420" s="218"/>
      <c r="J1420" s="121"/>
      <c r="K1420" s="184">
        <v>0</v>
      </c>
      <c r="L1420" s="77"/>
      <c r="M1420" s="105"/>
      <c r="N1420" s="44"/>
      <c r="O1420" s="76"/>
    </row>
    <row r="1421" spans="1:15" ht="18.75" hidden="1" customHeight="1" thickTop="1" thickBot="1">
      <c r="A1421" s="424"/>
      <c r="B1421" s="181"/>
      <c r="C1421" s="111"/>
      <c r="D1421" s="83"/>
      <c r="E1421" s="111"/>
      <c r="F1421" s="111"/>
      <c r="G1421" s="111"/>
      <c r="H1421" s="111"/>
      <c r="I1421" s="218"/>
      <c r="J1421" s="121"/>
      <c r="K1421" s="184">
        <v>0</v>
      </c>
      <c r="L1421" s="77"/>
      <c r="M1421" s="105"/>
      <c r="N1421" s="44"/>
      <c r="O1421" s="76"/>
    </row>
    <row r="1422" spans="1:15" ht="18.75" hidden="1" customHeight="1" thickTop="1" thickBot="1">
      <c r="A1422" s="424"/>
      <c r="B1422" s="181"/>
      <c r="C1422" s="111"/>
      <c r="D1422" s="83"/>
      <c r="E1422" s="111"/>
      <c r="F1422" s="111"/>
      <c r="G1422" s="111"/>
      <c r="H1422" s="111"/>
      <c r="I1422" s="218"/>
      <c r="J1422" s="121"/>
      <c r="K1422" s="184">
        <v>0</v>
      </c>
      <c r="L1422" s="77"/>
      <c r="M1422" s="105"/>
      <c r="N1422" s="44"/>
      <c r="O1422" s="76"/>
    </row>
    <row r="1423" spans="1:15" ht="18.75" hidden="1" customHeight="1" thickTop="1" thickBot="1">
      <c r="A1423" s="424"/>
      <c r="B1423" s="181"/>
      <c r="C1423" s="111"/>
      <c r="D1423" s="83"/>
      <c r="E1423" s="111"/>
      <c r="F1423" s="111"/>
      <c r="G1423" s="111"/>
      <c r="H1423" s="111"/>
      <c r="I1423" s="218"/>
      <c r="J1423" s="121"/>
      <c r="K1423" s="184">
        <v>0</v>
      </c>
      <c r="L1423" s="77"/>
      <c r="M1423" s="105"/>
      <c r="N1423" s="44"/>
      <c r="O1423" s="76"/>
    </row>
    <row r="1424" spans="1:15" ht="18.75" customHeight="1" thickTop="1" thickBot="1">
      <c r="A1424" s="424"/>
      <c r="B1424" s="405"/>
      <c r="C1424" s="38" t="s">
        <v>721</v>
      </c>
      <c r="D1424" s="37">
        <v>7298001</v>
      </c>
      <c r="E1424" s="408" t="s">
        <v>732</v>
      </c>
      <c r="F1424" s="408"/>
      <c r="G1424" s="408"/>
      <c r="H1424" s="408"/>
      <c r="I1424" s="65" t="s">
        <v>41</v>
      </c>
      <c r="J1424" s="60" t="s">
        <v>385</v>
      </c>
      <c r="K1424" s="40">
        <v>4.0840643522438604</v>
      </c>
      <c r="L1424" s="41">
        <f>K1424*(1-$H$3/100)</f>
        <v>4.0840643522438604</v>
      </c>
      <c r="M1424" s="42">
        <f>K1424*$H$2</f>
        <v>171.97994987298895</v>
      </c>
      <c r="N1424" s="135">
        <f>M1424*(1-$H$3/100)</f>
        <v>171.97994987298895</v>
      </c>
      <c r="O1424" s="76"/>
    </row>
    <row r="1425" spans="1:16" ht="18.75" customHeight="1" thickTop="1" thickBot="1">
      <c r="A1425" s="424"/>
      <c r="B1425" s="405"/>
      <c r="C1425" s="97" t="s">
        <v>722</v>
      </c>
      <c r="D1425" s="46">
        <v>7298002</v>
      </c>
      <c r="E1425" s="417" t="s">
        <v>732</v>
      </c>
      <c r="F1425" s="417"/>
      <c r="G1425" s="417"/>
      <c r="H1425" s="417"/>
      <c r="I1425" s="68" t="s">
        <v>41</v>
      </c>
      <c r="J1425" s="84" t="s">
        <v>11</v>
      </c>
      <c r="K1425" s="101">
        <v>12.206814563928873</v>
      </c>
      <c r="L1425" s="70">
        <f>K1425*(1-$H$3/100)</f>
        <v>12.206814563928873</v>
      </c>
      <c r="M1425" s="66">
        <f>K1425*$H$2</f>
        <v>514.02896128704481</v>
      </c>
      <c r="N1425" s="43">
        <f>M1425*(1-$H$3/100)</f>
        <v>514.02896128704481</v>
      </c>
      <c r="O1425" s="76"/>
    </row>
    <row r="1426" spans="1:16" ht="18.75" customHeight="1" thickTop="1" thickBot="1">
      <c r="A1426" s="424"/>
      <c r="B1426" s="406"/>
      <c r="C1426" s="110" t="s">
        <v>723</v>
      </c>
      <c r="D1426" s="106">
        <v>7298004</v>
      </c>
      <c r="E1426" s="409" t="s">
        <v>732</v>
      </c>
      <c r="F1426" s="409"/>
      <c r="G1426" s="409"/>
      <c r="H1426" s="409"/>
      <c r="I1426" s="113" t="s">
        <v>41</v>
      </c>
      <c r="J1426" s="85" t="s">
        <v>386</v>
      </c>
      <c r="K1426" s="114">
        <v>7.5905842506350538</v>
      </c>
      <c r="L1426" s="109">
        <f>K1426*(1-$H$3/100)</f>
        <v>7.5905842506350538</v>
      </c>
      <c r="M1426" s="108">
        <f>K1426*$H$2</f>
        <v>319.63950279424211</v>
      </c>
      <c r="N1426" s="118">
        <f>M1426*(1-$H$3/100)</f>
        <v>319.63950279424211</v>
      </c>
      <c r="O1426" s="76"/>
    </row>
    <row r="1427" spans="1:16" ht="18.75" hidden="1" customHeight="1" thickTop="1" thickBot="1">
      <c r="A1427" s="424"/>
      <c r="B1427" s="181"/>
      <c r="C1427" s="111"/>
      <c r="D1427" s="83"/>
      <c r="E1427" s="111"/>
      <c r="F1427" s="111"/>
      <c r="G1427" s="111"/>
      <c r="H1427" s="111"/>
      <c r="I1427" s="218"/>
      <c r="J1427" s="85"/>
      <c r="K1427" s="184">
        <v>0</v>
      </c>
      <c r="L1427" s="77"/>
      <c r="M1427" s="105"/>
      <c r="N1427" s="44"/>
      <c r="O1427" s="76"/>
      <c r="P1427" s="3">
        <f t="shared" ref="P1427:P1436" si="92">K1427*1.16</f>
        <v>0</v>
      </c>
    </row>
    <row r="1428" spans="1:16" ht="18.75" hidden="1" customHeight="1" thickTop="1" thickBot="1">
      <c r="A1428" s="424"/>
      <c r="B1428" s="181"/>
      <c r="C1428" s="111"/>
      <c r="D1428" s="83"/>
      <c r="E1428" s="111"/>
      <c r="F1428" s="111"/>
      <c r="G1428" s="111"/>
      <c r="H1428" s="111"/>
      <c r="I1428" s="218"/>
      <c r="J1428" s="85"/>
      <c r="K1428" s="184">
        <v>0</v>
      </c>
      <c r="L1428" s="77"/>
      <c r="M1428" s="105"/>
      <c r="N1428" s="44"/>
      <c r="O1428" s="76"/>
      <c r="P1428" s="3">
        <f t="shared" si="92"/>
        <v>0</v>
      </c>
    </row>
    <row r="1429" spans="1:16" ht="18.75" hidden="1" customHeight="1" thickTop="1" thickBot="1">
      <c r="A1429" s="424"/>
      <c r="B1429" s="181"/>
      <c r="C1429" s="111"/>
      <c r="D1429" s="83"/>
      <c r="E1429" s="111"/>
      <c r="F1429" s="111"/>
      <c r="G1429" s="111"/>
      <c r="H1429" s="111"/>
      <c r="I1429" s="218"/>
      <c r="J1429" s="85"/>
      <c r="K1429" s="184">
        <v>0</v>
      </c>
      <c r="L1429" s="77"/>
      <c r="M1429" s="105"/>
      <c r="N1429" s="44"/>
      <c r="O1429" s="76"/>
      <c r="P1429" s="3">
        <f t="shared" si="92"/>
        <v>0</v>
      </c>
    </row>
    <row r="1430" spans="1:16" ht="18.75" hidden="1" customHeight="1" thickTop="1" thickBot="1">
      <c r="A1430" s="424"/>
      <c r="B1430" s="181"/>
      <c r="C1430" s="111"/>
      <c r="D1430" s="83"/>
      <c r="E1430" s="111"/>
      <c r="F1430" s="111"/>
      <c r="G1430" s="111"/>
      <c r="H1430" s="111"/>
      <c r="I1430" s="218"/>
      <c r="J1430" s="85"/>
      <c r="K1430" s="184">
        <v>0</v>
      </c>
      <c r="L1430" s="77"/>
      <c r="M1430" s="105"/>
      <c r="N1430" s="44"/>
      <c r="O1430" s="76"/>
      <c r="P1430" s="3">
        <f t="shared" si="92"/>
        <v>0</v>
      </c>
    </row>
    <row r="1431" spans="1:16" ht="18.75" hidden="1" customHeight="1" thickTop="1" thickBot="1">
      <c r="A1431" s="424"/>
      <c r="B1431" s="181"/>
      <c r="C1431" s="111"/>
      <c r="D1431" s="83"/>
      <c r="E1431" s="111"/>
      <c r="F1431" s="111"/>
      <c r="G1431" s="111"/>
      <c r="H1431" s="111"/>
      <c r="I1431" s="218"/>
      <c r="J1431" s="85"/>
      <c r="K1431" s="184">
        <v>0</v>
      </c>
      <c r="L1431" s="77"/>
      <c r="M1431" s="105"/>
      <c r="N1431" s="44"/>
      <c r="O1431" s="76"/>
      <c r="P1431" s="3">
        <f t="shared" si="92"/>
        <v>0</v>
      </c>
    </row>
    <row r="1432" spans="1:16" ht="18.75" hidden="1" customHeight="1" thickTop="1" thickBot="1">
      <c r="A1432" s="424"/>
      <c r="B1432" s="181"/>
      <c r="C1432" s="111"/>
      <c r="D1432" s="83"/>
      <c r="E1432" s="111"/>
      <c r="F1432" s="111"/>
      <c r="G1432" s="111"/>
      <c r="H1432" s="111"/>
      <c r="I1432" s="218"/>
      <c r="J1432" s="85"/>
      <c r="K1432" s="184">
        <v>0</v>
      </c>
      <c r="L1432" s="77"/>
      <c r="M1432" s="105"/>
      <c r="N1432" s="44"/>
      <c r="O1432" s="76"/>
      <c r="P1432" s="3">
        <f t="shared" si="92"/>
        <v>0</v>
      </c>
    </row>
    <row r="1433" spans="1:16" ht="18.75" hidden="1" customHeight="1" thickTop="1" thickBot="1">
      <c r="A1433" s="424"/>
      <c r="B1433" s="181"/>
      <c r="C1433" s="111"/>
      <c r="D1433" s="83"/>
      <c r="E1433" s="111"/>
      <c r="F1433" s="111"/>
      <c r="G1433" s="111"/>
      <c r="H1433" s="111"/>
      <c r="I1433" s="218"/>
      <c r="J1433" s="85"/>
      <c r="K1433" s="184">
        <v>0</v>
      </c>
      <c r="L1433" s="77"/>
      <c r="M1433" s="105"/>
      <c r="N1433" s="44"/>
      <c r="O1433" s="76"/>
      <c r="P1433" s="3">
        <f t="shared" si="92"/>
        <v>0</v>
      </c>
    </row>
    <row r="1434" spans="1:16" ht="18.75" hidden="1" customHeight="1" thickTop="1" thickBot="1">
      <c r="A1434" s="424"/>
      <c r="B1434" s="181"/>
      <c r="C1434" s="111"/>
      <c r="D1434" s="83"/>
      <c r="E1434" s="111"/>
      <c r="F1434" s="111"/>
      <c r="G1434" s="111"/>
      <c r="H1434" s="111"/>
      <c r="I1434" s="218"/>
      <c r="J1434" s="85"/>
      <c r="K1434" s="184">
        <v>0</v>
      </c>
      <c r="L1434" s="77"/>
      <c r="M1434" s="105"/>
      <c r="N1434" s="44"/>
      <c r="O1434" s="76"/>
      <c r="P1434" s="3">
        <f t="shared" si="92"/>
        <v>0</v>
      </c>
    </row>
    <row r="1435" spans="1:16" ht="18.75" hidden="1" customHeight="1" thickTop="1" thickBot="1">
      <c r="A1435" s="424"/>
      <c r="B1435" s="181"/>
      <c r="C1435" s="111"/>
      <c r="D1435" s="83"/>
      <c r="E1435" s="111"/>
      <c r="F1435" s="111"/>
      <c r="G1435" s="111"/>
      <c r="H1435" s="111"/>
      <c r="I1435" s="218"/>
      <c r="J1435" s="85"/>
      <c r="K1435" s="184">
        <v>0</v>
      </c>
      <c r="L1435" s="77"/>
      <c r="M1435" s="105"/>
      <c r="N1435" s="44"/>
      <c r="O1435" s="76"/>
      <c r="P1435" s="3">
        <f t="shared" si="92"/>
        <v>0</v>
      </c>
    </row>
    <row r="1436" spans="1:16" ht="18.75" hidden="1" customHeight="1" thickTop="1" thickBot="1">
      <c r="A1436" s="424"/>
      <c r="B1436" s="181"/>
      <c r="C1436" s="111"/>
      <c r="D1436" s="83"/>
      <c r="E1436" s="111"/>
      <c r="F1436" s="111"/>
      <c r="G1436" s="111"/>
      <c r="H1436" s="111"/>
      <c r="I1436" s="218"/>
      <c r="J1436" s="85"/>
      <c r="K1436" s="184">
        <v>0</v>
      </c>
      <c r="L1436" s="77"/>
      <c r="M1436" s="105"/>
      <c r="N1436" s="44"/>
      <c r="O1436" s="76"/>
      <c r="P1436" s="3">
        <f t="shared" si="92"/>
        <v>0</v>
      </c>
    </row>
    <row r="1437" spans="1:16" ht="18.75" customHeight="1" thickTop="1" thickBot="1">
      <c r="A1437" s="424"/>
      <c r="B1437" s="407"/>
      <c r="C1437" s="185" t="s">
        <v>733</v>
      </c>
      <c r="D1437" s="186">
        <v>7301503</v>
      </c>
      <c r="E1437" s="420" t="s">
        <v>739</v>
      </c>
      <c r="F1437" s="420"/>
      <c r="G1437" s="420"/>
      <c r="H1437" s="420"/>
      <c r="I1437" s="187" t="s">
        <v>41</v>
      </c>
      <c r="J1437" s="165" t="s">
        <v>745</v>
      </c>
      <c r="K1437" s="188">
        <v>16.3248</v>
      </c>
      <c r="L1437" s="189">
        <f t="shared" ref="L1437:L1460" si="93">K1437*(1-$H$3/100)</f>
        <v>16.3248</v>
      </c>
      <c r="M1437" s="190">
        <f t="shared" ref="M1437:M1460" si="94">K1437*$H$2</f>
        <v>687.43732799999998</v>
      </c>
      <c r="N1437" s="191">
        <f t="shared" ref="N1437:N1442" si="95">M1437*(1-$H$3/100)</f>
        <v>687.43732799999998</v>
      </c>
      <c r="O1437" s="76"/>
    </row>
    <row r="1438" spans="1:16" ht="18.75" customHeight="1" thickTop="1" thickBot="1">
      <c r="A1438" s="424"/>
      <c r="B1438" s="405"/>
      <c r="C1438" s="112" t="s">
        <v>734</v>
      </c>
      <c r="D1438" s="95">
        <v>7302003</v>
      </c>
      <c r="E1438" s="414" t="s">
        <v>740</v>
      </c>
      <c r="F1438" s="414"/>
      <c r="G1438" s="414"/>
      <c r="H1438" s="414"/>
      <c r="I1438" s="96" t="s">
        <v>41</v>
      </c>
      <c r="J1438" s="165" t="s">
        <v>745</v>
      </c>
      <c r="K1438" s="98">
        <v>19.9026</v>
      </c>
      <c r="L1438" s="99">
        <f t="shared" si="93"/>
        <v>19.9026</v>
      </c>
      <c r="M1438" s="100">
        <f t="shared" si="94"/>
        <v>838.09848599999998</v>
      </c>
      <c r="N1438" s="69">
        <f t="shared" si="95"/>
        <v>838.09848599999998</v>
      </c>
      <c r="O1438" s="76"/>
    </row>
    <row r="1439" spans="1:16" ht="18.75" customHeight="1" thickTop="1" thickBot="1">
      <c r="A1439" s="424"/>
      <c r="B1439" s="405"/>
      <c r="C1439" s="112" t="s">
        <v>735</v>
      </c>
      <c r="D1439" s="95">
        <v>7302503</v>
      </c>
      <c r="E1439" s="414" t="s">
        <v>741</v>
      </c>
      <c r="F1439" s="414"/>
      <c r="G1439" s="414"/>
      <c r="H1439" s="414"/>
      <c r="I1439" s="96" t="s">
        <v>41</v>
      </c>
      <c r="J1439" s="165" t="s">
        <v>745</v>
      </c>
      <c r="K1439" s="98">
        <v>26.179300000000001</v>
      </c>
      <c r="L1439" s="99">
        <f t="shared" si="93"/>
        <v>26.179300000000001</v>
      </c>
      <c r="M1439" s="100">
        <f t="shared" si="94"/>
        <v>1102.4103230000001</v>
      </c>
      <c r="N1439" s="69">
        <f t="shared" si="95"/>
        <v>1102.4103230000001</v>
      </c>
      <c r="O1439" s="76"/>
    </row>
    <row r="1440" spans="1:16" ht="18.75" customHeight="1" thickTop="1" thickBot="1">
      <c r="A1440" s="424"/>
      <c r="B1440" s="405"/>
      <c r="C1440" s="112" t="s">
        <v>736</v>
      </c>
      <c r="D1440" s="95">
        <v>7303003</v>
      </c>
      <c r="E1440" s="414" t="s">
        <v>742</v>
      </c>
      <c r="F1440" s="414"/>
      <c r="G1440" s="414"/>
      <c r="H1440" s="414"/>
      <c r="I1440" s="96" t="s">
        <v>41</v>
      </c>
      <c r="J1440" s="165" t="s">
        <v>745</v>
      </c>
      <c r="K1440" s="98">
        <v>28.998200000000001</v>
      </c>
      <c r="L1440" s="99">
        <f t="shared" si="93"/>
        <v>28.998200000000001</v>
      </c>
      <c r="M1440" s="100">
        <f t="shared" si="94"/>
        <v>1221.114202</v>
      </c>
      <c r="N1440" s="69">
        <f t="shared" si="95"/>
        <v>1221.114202</v>
      </c>
      <c r="O1440" s="76"/>
    </row>
    <row r="1441" spans="1:15" ht="18.75" customHeight="1" thickTop="1" thickBot="1">
      <c r="A1441" s="424"/>
      <c r="B1441" s="405"/>
      <c r="C1441" s="112" t="s">
        <v>737</v>
      </c>
      <c r="D1441" s="95">
        <v>7303503</v>
      </c>
      <c r="E1441" s="414" t="s">
        <v>743</v>
      </c>
      <c r="F1441" s="414"/>
      <c r="G1441" s="414"/>
      <c r="H1441" s="414"/>
      <c r="I1441" s="96" t="s">
        <v>41</v>
      </c>
      <c r="J1441" s="165" t="s">
        <v>745</v>
      </c>
      <c r="K1441" s="98">
        <v>42.673099999999998</v>
      </c>
      <c r="L1441" s="99">
        <f t="shared" si="93"/>
        <v>42.673099999999998</v>
      </c>
      <c r="M1441" s="100">
        <f t="shared" si="94"/>
        <v>1796.9642409999999</v>
      </c>
      <c r="N1441" s="69">
        <f t="shared" si="95"/>
        <v>1796.9642409999999</v>
      </c>
      <c r="O1441" s="76"/>
    </row>
    <row r="1442" spans="1:15" ht="18.75" customHeight="1" thickTop="1" thickBot="1">
      <c r="A1442" s="164"/>
      <c r="B1442" s="405"/>
      <c r="C1442" s="112" t="s">
        <v>738</v>
      </c>
      <c r="D1442" s="95">
        <v>7304003</v>
      </c>
      <c r="E1442" s="414" t="s">
        <v>744</v>
      </c>
      <c r="F1442" s="414"/>
      <c r="G1442" s="414"/>
      <c r="H1442" s="414"/>
      <c r="I1442" s="96" t="s">
        <v>41</v>
      </c>
      <c r="J1442" s="165" t="s">
        <v>745</v>
      </c>
      <c r="K1442" s="98">
        <v>48.042499999999997</v>
      </c>
      <c r="L1442" s="99">
        <f t="shared" si="93"/>
        <v>48.042499999999997</v>
      </c>
      <c r="M1442" s="100">
        <f t="shared" si="94"/>
        <v>2023.0696749999997</v>
      </c>
      <c r="N1442" s="69">
        <f t="shared" si="95"/>
        <v>2023.0696749999997</v>
      </c>
      <c r="O1442" s="76"/>
    </row>
    <row r="1443" spans="1:15" ht="18.75" customHeight="1" thickTop="1" thickBot="1">
      <c r="A1443" s="164"/>
      <c r="B1443" s="405"/>
      <c r="C1443" s="197" t="s">
        <v>749</v>
      </c>
      <c r="D1443" s="37">
        <v>7305102</v>
      </c>
      <c r="E1443" s="408" t="s">
        <v>764</v>
      </c>
      <c r="F1443" s="408"/>
      <c r="G1443" s="408"/>
      <c r="H1443" s="408"/>
      <c r="I1443" s="65" t="s">
        <v>41</v>
      </c>
      <c r="J1443" s="84" t="s">
        <v>11</v>
      </c>
      <c r="K1443" s="101">
        <v>0</v>
      </c>
      <c r="L1443" s="70">
        <f t="shared" si="93"/>
        <v>0</v>
      </c>
      <c r="M1443" s="66">
        <f t="shared" si="94"/>
        <v>0</v>
      </c>
      <c r="N1443" s="43">
        <f t="shared" ref="N1443:N1460" si="96">M1443*(1-$H$3/100)</f>
        <v>0</v>
      </c>
      <c r="O1443" s="76"/>
    </row>
    <row r="1444" spans="1:15" ht="18.75" customHeight="1" thickTop="1" thickBot="1">
      <c r="A1444" s="164"/>
      <c r="B1444" s="405"/>
      <c r="C1444" s="169" t="s">
        <v>748</v>
      </c>
      <c r="D1444" s="95">
        <v>7305103</v>
      </c>
      <c r="E1444" s="414" t="s">
        <v>764</v>
      </c>
      <c r="F1444" s="414"/>
      <c r="G1444" s="414"/>
      <c r="H1444" s="414"/>
      <c r="I1444" s="96" t="s">
        <v>41</v>
      </c>
      <c r="J1444" s="165" t="s">
        <v>745</v>
      </c>
      <c r="K1444" s="98">
        <v>24.119299999999999</v>
      </c>
      <c r="L1444" s="99">
        <f t="shared" si="93"/>
        <v>24.119299999999999</v>
      </c>
      <c r="M1444" s="100">
        <f t="shared" si="94"/>
        <v>1015.6637229999999</v>
      </c>
      <c r="N1444" s="69">
        <f t="shared" si="96"/>
        <v>1015.6637229999999</v>
      </c>
      <c r="O1444" s="76"/>
    </row>
    <row r="1445" spans="1:15" ht="18.75" customHeight="1" thickTop="1" thickBot="1">
      <c r="A1445" s="164"/>
      <c r="B1445" s="405"/>
      <c r="C1445" s="197" t="s">
        <v>747</v>
      </c>
      <c r="D1445" s="37">
        <v>7305202</v>
      </c>
      <c r="E1445" s="408" t="s">
        <v>765</v>
      </c>
      <c r="F1445" s="408"/>
      <c r="G1445" s="408"/>
      <c r="H1445" s="408"/>
      <c r="I1445" s="65" t="s">
        <v>41</v>
      </c>
      <c r="J1445" s="84" t="s">
        <v>11</v>
      </c>
      <c r="K1445" s="101">
        <v>0</v>
      </c>
      <c r="L1445" s="70">
        <f t="shared" si="93"/>
        <v>0</v>
      </c>
      <c r="M1445" s="285">
        <f t="shared" si="94"/>
        <v>0</v>
      </c>
      <c r="N1445" s="289">
        <f t="shared" si="96"/>
        <v>0</v>
      </c>
      <c r="O1445" s="76"/>
    </row>
    <row r="1446" spans="1:15" ht="18.75" customHeight="1" thickTop="1" thickBot="1">
      <c r="A1446" s="164"/>
      <c r="B1446" s="405"/>
      <c r="C1446" s="169" t="s">
        <v>746</v>
      </c>
      <c r="D1446" s="95">
        <v>7305203</v>
      </c>
      <c r="E1446" s="414" t="s">
        <v>765</v>
      </c>
      <c r="F1446" s="414"/>
      <c r="G1446" s="414"/>
      <c r="H1446" s="414"/>
      <c r="I1446" s="96" t="s">
        <v>41</v>
      </c>
      <c r="J1446" s="165" t="s">
        <v>745</v>
      </c>
      <c r="K1446" s="98">
        <v>0</v>
      </c>
      <c r="L1446" s="99">
        <v>0</v>
      </c>
      <c r="M1446" s="290">
        <f>K1446*$H$2</f>
        <v>0</v>
      </c>
      <c r="N1446" s="287"/>
      <c r="O1446" s="76"/>
    </row>
    <row r="1447" spans="1:15" ht="18.75" customHeight="1" thickTop="1" thickBot="1">
      <c r="A1447" s="425" t="s">
        <v>2</v>
      </c>
      <c r="B1447" s="405"/>
      <c r="C1447" s="197" t="s">
        <v>751</v>
      </c>
      <c r="D1447" s="37">
        <v>7305302</v>
      </c>
      <c r="E1447" s="408" t="s">
        <v>766</v>
      </c>
      <c r="F1447" s="408"/>
      <c r="G1447" s="408"/>
      <c r="H1447" s="408"/>
      <c r="I1447" s="65" t="s">
        <v>41</v>
      </c>
      <c r="J1447" s="84" t="s">
        <v>11</v>
      </c>
      <c r="K1447" s="101">
        <v>0</v>
      </c>
      <c r="L1447" s="70">
        <f t="shared" si="93"/>
        <v>0</v>
      </c>
      <c r="M1447" s="285">
        <f t="shared" si="94"/>
        <v>0</v>
      </c>
      <c r="N1447" s="289">
        <f t="shared" si="96"/>
        <v>0</v>
      </c>
      <c r="O1447" s="76"/>
    </row>
    <row r="1448" spans="1:15" ht="18.75" customHeight="1" thickTop="1" thickBot="1">
      <c r="A1448" s="426"/>
      <c r="B1448" s="405"/>
      <c r="C1448" s="169" t="s">
        <v>750</v>
      </c>
      <c r="D1448" s="95">
        <v>7305303</v>
      </c>
      <c r="E1448" s="414" t="s">
        <v>766</v>
      </c>
      <c r="F1448" s="414"/>
      <c r="G1448" s="414"/>
      <c r="H1448" s="414"/>
      <c r="I1448" s="96" t="s">
        <v>41</v>
      </c>
      <c r="J1448" s="165" t="s">
        <v>745</v>
      </c>
      <c r="K1448" s="98">
        <v>35.616399999999999</v>
      </c>
      <c r="L1448" s="99">
        <f t="shared" si="93"/>
        <v>35.616399999999999</v>
      </c>
      <c r="M1448" s="100">
        <f t="shared" si="94"/>
        <v>1499.8066039999999</v>
      </c>
      <c r="N1448" s="69">
        <f t="shared" si="96"/>
        <v>1499.8066039999999</v>
      </c>
      <c r="O1448" s="76"/>
    </row>
    <row r="1449" spans="1:15" ht="18.75" customHeight="1" thickTop="1" thickBot="1">
      <c r="A1449" s="426"/>
      <c r="B1449" s="405"/>
      <c r="C1449" s="197" t="s">
        <v>753</v>
      </c>
      <c r="D1449" s="37">
        <v>7305402</v>
      </c>
      <c r="E1449" s="408" t="s">
        <v>767</v>
      </c>
      <c r="F1449" s="408"/>
      <c r="G1449" s="408"/>
      <c r="H1449" s="408"/>
      <c r="I1449" s="65" t="s">
        <v>41</v>
      </c>
      <c r="J1449" s="84" t="s">
        <v>11</v>
      </c>
      <c r="K1449" s="101">
        <v>0</v>
      </c>
      <c r="L1449" s="70">
        <f t="shared" si="93"/>
        <v>0</v>
      </c>
      <c r="M1449" s="285">
        <f t="shared" si="94"/>
        <v>0</v>
      </c>
      <c r="N1449" s="289">
        <f t="shared" si="96"/>
        <v>0</v>
      </c>
      <c r="O1449" s="76"/>
    </row>
    <row r="1450" spans="1:15" ht="18.75" customHeight="1" thickTop="1" thickBot="1">
      <c r="A1450" s="426"/>
      <c r="B1450" s="405"/>
      <c r="C1450" s="169" t="s">
        <v>752</v>
      </c>
      <c r="D1450" s="95">
        <v>7305403</v>
      </c>
      <c r="E1450" s="414" t="s">
        <v>767</v>
      </c>
      <c r="F1450" s="414"/>
      <c r="G1450" s="414"/>
      <c r="H1450" s="414"/>
      <c r="I1450" s="96" t="s">
        <v>41</v>
      </c>
      <c r="J1450" s="165" t="s">
        <v>745</v>
      </c>
      <c r="K1450" s="98">
        <v>0</v>
      </c>
      <c r="L1450" s="99">
        <f t="shared" si="93"/>
        <v>0</v>
      </c>
      <c r="M1450" s="290">
        <f t="shared" si="94"/>
        <v>0</v>
      </c>
      <c r="N1450" s="287">
        <f t="shared" si="96"/>
        <v>0</v>
      </c>
      <c r="O1450" s="76"/>
    </row>
    <row r="1451" spans="1:15" ht="18.75" customHeight="1" thickTop="1" thickBot="1">
      <c r="A1451" s="426"/>
      <c r="B1451" s="405"/>
      <c r="C1451" s="197" t="s">
        <v>755</v>
      </c>
      <c r="D1451" s="37">
        <v>7305502</v>
      </c>
      <c r="E1451" s="408" t="s">
        <v>768</v>
      </c>
      <c r="F1451" s="408"/>
      <c r="G1451" s="408"/>
      <c r="H1451" s="408"/>
      <c r="I1451" s="65" t="s">
        <v>41</v>
      </c>
      <c r="J1451" s="84" t="s">
        <v>11</v>
      </c>
      <c r="K1451" s="101">
        <v>0</v>
      </c>
      <c r="L1451" s="70">
        <f t="shared" si="93"/>
        <v>0</v>
      </c>
      <c r="M1451" s="285">
        <f t="shared" si="94"/>
        <v>0</v>
      </c>
      <c r="N1451" s="289">
        <f t="shared" si="96"/>
        <v>0</v>
      </c>
      <c r="O1451" s="76"/>
    </row>
    <row r="1452" spans="1:15" ht="18.75" customHeight="1" thickTop="1" thickBot="1">
      <c r="A1452" s="426"/>
      <c r="B1452" s="405"/>
      <c r="C1452" s="169" t="s">
        <v>754</v>
      </c>
      <c r="D1452" s="95">
        <v>7305503</v>
      </c>
      <c r="E1452" s="414" t="s">
        <v>768</v>
      </c>
      <c r="F1452" s="414"/>
      <c r="G1452" s="414"/>
      <c r="H1452" s="414"/>
      <c r="I1452" s="96" t="s">
        <v>41</v>
      </c>
      <c r="J1452" s="165" t="s">
        <v>745</v>
      </c>
      <c r="K1452" s="98">
        <v>43.542000000000002</v>
      </c>
      <c r="L1452" s="99">
        <f t="shared" si="93"/>
        <v>43.542000000000002</v>
      </c>
      <c r="M1452" s="100">
        <f t="shared" si="94"/>
        <v>1833.5536200000001</v>
      </c>
      <c r="N1452" s="69">
        <f t="shared" si="96"/>
        <v>1833.5536200000001</v>
      </c>
      <c r="O1452" s="76"/>
    </row>
    <row r="1453" spans="1:15" ht="18.75" customHeight="1" thickTop="1" thickBot="1">
      <c r="A1453" s="426"/>
      <c r="B1453" s="405"/>
      <c r="C1453" s="197" t="s">
        <v>757</v>
      </c>
      <c r="D1453" s="37">
        <v>7305602</v>
      </c>
      <c r="E1453" s="408" t="s">
        <v>769</v>
      </c>
      <c r="F1453" s="408"/>
      <c r="G1453" s="408"/>
      <c r="H1453" s="408"/>
      <c r="I1453" s="65" t="s">
        <v>41</v>
      </c>
      <c r="J1453" s="84" t="s">
        <v>11</v>
      </c>
      <c r="K1453" s="101">
        <v>0</v>
      </c>
      <c r="L1453" s="70">
        <f t="shared" si="93"/>
        <v>0</v>
      </c>
      <c r="M1453" s="285">
        <f t="shared" si="94"/>
        <v>0</v>
      </c>
      <c r="N1453" s="289">
        <f t="shared" si="96"/>
        <v>0</v>
      </c>
      <c r="O1453" s="76"/>
    </row>
    <row r="1454" spans="1:15" ht="18.75" customHeight="1" thickTop="1" thickBot="1">
      <c r="A1454" s="426"/>
      <c r="B1454" s="405"/>
      <c r="C1454" s="169" t="s">
        <v>756</v>
      </c>
      <c r="D1454" s="95">
        <v>7305603</v>
      </c>
      <c r="E1454" s="414" t="s">
        <v>769</v>
      </c>
      <c r="F1454" s="414"/>
      <c r="G1454" s="414"/>
      <c r="H1454" s="414"/>
      <c r="I1454" s="96" t="s">
        <v>41</v>
      </c>
      <c r="J1454" s="165" t="s">
        <v>745</v>
      </c>
      <c r="K1454" s="98">
        <v>0</v>
      </c>
      <c r="L1454" s="99">
        <f t="shared" si="93"/>
        <v>0</v>
      </c>
      <c r="M1454" s="290">
        <f t="shared" si="94"/>
        <v>0</v>
      </c>
      <c r="N1454" s="287">
        <f t="shared" si="96"/>
        <v>0</v>
      </c>
      <c r="O1454" s="76"/>
    </row>
    <row r="1455" spans="1:15" ht="18.75" customHeight="1" thickTop="1" thickBot="1">
      <c r="A1455" s="426"/>
      <c r="B1455" s="405"/>
      <c r="C1455" s="197" t="s">
        <v>759</v>
      </c>
      <c r="D1455" s="37">
        <v>7305702</v>
      </c>
      <c r="E1455" s="408" t="s">
        <v>770</v>
      </c>
      <c r="F1455" s="408"/>
      <c r="G1455" s="408"/>
      <c r="H1455" s="408"/>
      <c r="I1455" s="65" t="s">
        <v>41</v>
      </c>
      <c r="J1455" s="84" t="s">
        <v>11</v>
      </c>
      <c r="K1455" s="101">
        <v>0</v>
      </c>
      <c r="L1455" s="70">
        <f t="shared" si="93"/>
        <v>0</v>
      </c>
      <c r="M1455" s="285">
        <f t="shared" si="94"/>
        <v>0</v>
      </c>
      <c r="N1455" s="289">
        <f t="shared" si="96"/>
        <v>0</v>
      </c>
      <c r="O1455" s="76"/>
    </row>
    <row r="1456" spans="1:15" ht="18.75" customHeight="1" thickTop="1" thickBot="1">
      <c r="A1456" s="426"/>
      <c r="B1456" s="405"/>
      <c r="C1456" s="169" t="s">
        <v>758</v>
      </c>
      <c r="D1456" s="95">
        <v>7305703</v>
      </c>
      <c r="E1456" s="414" t="s">
        <v>770</v>
      </c>
      <c r="F1456" s="414"/>
      <c r="G1456" s="414"/>
      <c r="H1456" s="414"/>
      <c r="I1456" s="96" t="s">
        <v>41</v>
      </c>
      <c r="J1456" s="165" t="s">
        <v>745</v>
      </c>
      <c r="K1456" s="98">
        <v>60.2607</v>
      </c>
      <c r="L1456" s="99">
        <f t="shared" si="93"/>
        <v>60.2607</v>
      </c>
      <c r="M1456" s="100">
        <f t="shared" si="94"/>
        <v>2537.5780770000001</v>
      </c>
      <c r="N1456" s="69">
        <f t="shared" si="96"/>
        <v>2537.5780770000001</v>
      </c>
      <c r="O1456" s="76"/>
    </row>
    <row r="1457" spans="1:15" ht="18.75" customHeight="1" thickTop="1" thickBot="1">
      <c r="A1457" s="164"/>
      <c r="B1457" s="405"/>
      <c r="C1457" s="197" t="s">
        <v>761</v>
      </c>
      <c r="D1457" s="37">
        <v>7305802</v>
      </c>
      <c r="E1457" s="408" t="s">
        <v>771</v>
      </c>
      <c r="F1457" s="408"/>
      <c r="G1457" s="408"/>
      <c r="H1457" s="408"/>
      <c r="I1457" s="65" t="s">
        <v>41</v>
      </c>
      <c r="J1457" s="84" t="s">
        <v>11</v>
      </c>
      <c r="K1457" s="101">
        <v>0</v>
      </c>
      <c r="L1457" s="70">
        <f t="shared" si="93"/>
        <v>0</v>
      </c>
      <c r="M1457" s="285">
        <f t="shared" si="94"/>
        <v>0</v>
      </c>
      <c r="N1457" s="289">
        <f t="shared" si="96"/>
        <v>0</v>
      </c>
      <c r="O1457" s="76"/>
    </row>
    <row r="1458" spans="1:15" ht="18.75" customHeight="1" thickTop="1" thickBot="1">
      <c r="A1458" s="164"/>
      <c r="B1458" s="405"/>
      <c r="C1458" s="169" t="s">
        <v>760</v>
      </c>
      <c r="D1458" s="95">
        <v>7305803</v>
      </c>
      <c r="E1458" s="414" t="s">
        <v>771</v>
      </c>
      <c r="F1458" s="414"/>
      <c r="G1458" s="414"/>
      <c r="H1458" s="414"/>
      <c r="I1458" s="96" t="s">
        <v>41</v>
      </c>
      <c r="J1458" s="165" t="s">
        <v>745</v>
      </c>
      <c r="K1458" s="98">
        <v>0</v>
      </c>
      <c r="L1458" s="99">
        <f t="shared" si="93"/>
        <v>0</v>
      </c>
      <c r="M1458" s="290">
        <f t="shared" si="94"/>
        <v>0</v>
      </c>
      <c r="N1458" s="287">
        <f t="shared" si="96"/>
        <v>0</v>
      </c>
      <c r="O1458" s="76"/>
    </row>
    <row r="1459" spans="1:15" ht="18.75" customHeight="1" thickTop="1" thickBot="1">
      <c r="A1459" s="164"/>
      <c r="B1459" s="405"/>
      <c r="C1459" s="197" t="s">
        <v>763</v>
      </c>
      <c r="D1459" s="37">
        <v>7305902</v>
      </c>
      <c r="E1459" s="408" t="s">
        <v>772</v>
      </c>
      <c r="F1459" s="408"/>
      <c r="G1459" s="408"/>
      <c r="H1459" s="408"/>
      <c r="I1459" s="65" t="s">
        <v>41</v>
      </c>
      <c r="J1459" s="84" t="s">
        <v>11</v>
      </c>
      <c r="K1459" s="61">
        <v>0</v>
      </c>
      <c r="L1459" s="62">
        <f t="shared" si="93"/>
        <v>0</v>
      </c>
      <c r="M1459" s="288">
        <f t="shared" si="94"/>
        <v>0</v>
      </c>
      <c r="N1459" s="286">
        <f t="shared" si="96"/>
        <v>0</v>
      </c>
      <c r="O1459" s="76"/>
    </row>
    <row r="1460" spans="1:15" ht="18.75" customHeight="1" thickTop="1" thickBot="1">
      <c r="A1460" s="164"/>
      <c r="B1460" s="406"/>
      <c r="C1460" s="166" t="s">
        <v>762</v>
      </c>
      <c r="D1460" s="106">
        <v>7305903</v>
      </c>
      <c r="E1460" s="409" t="s">
        <v>772</v>
      </c>
      <c r="F1460" s="409"/>
      <c r="G1460" s="409"/>
      <c r="H1460" s="409"/>
      <c r="I1460" s="113" t="s">
        <v>41</v>
      </c>
      <c r="J1460" s="165" t="s">
        <v>745</v>
      </c>
      <c r="K1460" s="114">
        <v>0</v>
      </c>
      <c r="L1460" s="109">
        <f t="shared" si="93"/>
        <v>0</v>
      </c>
      <c r="M1460" s="281">
        <f t="shared" si="94"/>
        <v>0</v>
      </c>
      <c r="N1460" s="282">
        <f t="shared" si="96"/>
        <v>0</v>
      </c>
      <c r="O1460" s="76"/>
    </row>
    <row r="1461" spans="1:15" ht="18.75" hidden="1" customHeight="1" thickTop="1" thickBot="1">
      <c r="A1461" s="164"/>
      <c r="B1461" s="181"/>
      <c r="C1461" s="253"/>
      <c r="D1461" s="83"/>
      <c r="E1461" s="111"/>
      <c r="F1461" s="111"/>
      <c r="G1461" s="111"/>
      <c r="H1461" s="111"/>
      <c r="I1461" s="218"/>
      <c r="J1461" s="165"/>
      <c r="K1461" s="184">
        <v>0</v>
      </c>
      <c r="L1461" s="77"/>
      <c r="M1461" s="105"/>
      <c r="N1461" s="44"/>
      <c r="O1461" s="76"/>
    </row>
    <row r="1462" spans="1:15" ht="18.75" hidden="1" customHeight="1" thickTop="1" thickBot="1">
      <c r="A1462" s="164"/>
      <c r="B1462" s="181"/>
      <c r="C1462" s="253"/>
      <c r="D1462" s="83"/>
      <c r="E1462" s="111"/>
      <c r="F1462" s="111"/>
      <c r="G1462" s="111"/>
      <c r="H1462" s="111"/>
      <c r="I1462" s="218"/>
      <c r="J1462" s="165"/>
      <c r="K1462" s="184">
        <v>0</v>
      </c>
      <c r="L1462" s="77"/>
      <c r="M1462" s="105"/>
      <c r="N1462" s="44"/>
      <c r="O1462" s="76"/>
    </row>
    <row r="1463" spans="1:15" ht="18.75" hidden="1" customHeight="1" thickTop="1" thickBot="1">
      <c r="A1463" s="164"/>
      <c r="B1463" s="181"/>
      <c r="C1463" s="253"/>
      <c r="D1463" s="83"/>
      <c r="E1463" s="111"/>
      <c r="F1463" s="111"/>
      <c r="G1463" s="111"/>
      <c r="H1463" s="111"/>
      <c r="I1463" s="218"/>
      <c r="J1463" s="165"/>
      <c r="K1463" s="184">
        <v>0</v>
      </c>
      <c r="L1463" s="77"/>
      <c r="M1463" s="105"/>
      <c r="N1463" s="44"/>
      <c r="O1463" s="76"/>
    </row>
    <row r="1464" spans="1:15" ht="18.75" hidden="1" customHeight="1" thickTop="1" thickBot="1">
      <c r="A1464" s="164"/>
      <c r="B1464" s="181"/>
      <c r="C1464" s="253"/>
      <c r="D1464" s="83"/>
      <c r="E1464" s="111"/>
      <c r="F1464" s="111"/>
      <c r="G1464" s="111"/>
      <c r="H1464" s="111"/>
      <c r="I1464" s="218"/>
      <c r="J1464" s="165"/>
      <c r="K1464" s="184">
        <v>0</v>
      </c>
      <c r="L1464" s="77"/>
      <c r="M1464" s="105"/>
      <c r="N1464" s="44"/>
      <c r="O1464" s="76"/>
    </row>
    <row r="1465" spans="1:15" ht="18.75" hidden="1" customHeight="1" thickTop="1" thickBot="1">
      <c r="A1465" s="164"/>
      <c r="B1465" s="181"/>
      <c r="C1465" s="253"/>
      <c r="D1465" s="83"/>
      <c r="E1465" s="111"/>
      <c r="F1465" s="111"/>
      <c r="G1465" s="111"/>
      <c r="H1465" s="111"/>
      <c r="I1465" s="218"/>
      <c r="J1465" s="165"/>
      <c r="K1465" s="184">
        <v>0</v>
      </c>
      <c r="L1465" s="77"/>
      <c r="M1465" s="105"/>
      <c r="N1465" s="44"/>
      <c r="O1465" s="76"/>
    </row>
    <row r="1466" spans="1:15" ht="18.75" hidden="1" customHeight="1" thickTop="1" thickBot="1">
      <c r="A1466" s="164"/>
      <c r="B1466" s="181"/>
      <c r="C1466" s="253"/>
      <c r="D1466" s="83"/>
      <c r="E1466" s="111"/>
      <c r="F1466" s="111"/>
      <c r="G1466" s="111"/>
      <c r="H1466" s="111"/>
      <c r="I1466" s="218"/>
      <c r="J1466" s="165"/>
      <c r="K1466" s="184">
        <v>0</v>
      </c>
      <c r="L1466" s="77"/>
      <c r="M1466" s="105"/>
      <c r="N1466" s="44"/>
      <c r="O1466" s="76"/>
    </row>
    <row r="1467" spans="1:15" ht="18.75" hidden="1" customHeight="1" thickTop="1" thickBot="1">
      <c r="A1467" s="164"/>
      <c r="B1467" s="181"/>
      <c r="C1467" s="253"/>
      <c r="D1467" s="83"/>
      <c r="E1467" s="111"/>
      <c r="F1467" s="111"/>
      <c r="G1467" s="111"/>
      <c r="H1467" s="111"/>
      <c r="I1467" s="218"/>
      <c r="J1467" s="165"/>
      <c r="K1467" s="184">
        <v>0</v>
      </c>
      <c r="L1467" s="77"/>
      <c r="M1467" s="105"/>
      <c r="N1467" s="44"/>
      <c r="O1467" s="76"/>
    </row>
    <row r="1468" spans="1:15" ht="18.75" hidden="1" customHeight="1" thickTop="1" thickBot="1">
      <c r="A1468" s="164"/>
      <c r="B1468" s="181"/>
      <c r="C1468" s="253"/>
      <c r="D1468" s="83"/>
      <c r="E1468" s="111"/>
      <c r="F1468" s="111"/>
      <c r="G1468" s="111"/>
      <c r="H1468" s="111"/>
      <c r="I1468" s="218"/>
      <c r="J1468" s="165"/>
      <c r="K1468" s="184">
        <v>0</v>
      </c>
      <c r="L1468" s="77"/>
      <c r="M1468" s="105"/>
      <c r="N1468" s="44"/>
      <c r="O1468" s="76"/>
    </row>
    <row r="1469" spans="1:15" ht="18.75" hidden="1" customHeight="1" thickTop="1" thickBot="1">
      <c r="A1469" s="164"/>
      <c r="B1469" s="181"/>
      <c r="C1469" s="253"/>
      <c r="D1469" s="83"/>
      <c r="E1469" s="111"/>
      <c r="F1469" s="111"/>
      <c r="G1469" s="111"/>
      <c r="H1469" s="111"/>
      <c r="I1469" s="218"/>
      <c r="J1469" s="165"/>
      <c r="K1469" s="184">
        <v>0</v>
      </c>
      <c r="L1469" s="77"/>
      <c r="M1469" s="105"/>
      <c r="N1469" s="44"/>
      <c r="O1469" s="76"/>
    </row>
    <row r="1470" spans="1:15" ht="18.75" hidden="1" customHeight="1" thickTop="1" thickBot="1">
      <c r="A1470" s="164"/>
      <c r="B1470" s="181"/>
      <c r="C1470" s="253"/>
      <c r="D1470" s="83"/>
      <c r="E1470" s="111"/>
      <c r="F1470" s="111"/>
      <c r="G1470" s="111"/>
      <c r="H1470" s="111"/>
      <c r="I1470" s="218"/>
      <c r="J1470" s="165"/>
      <c r="K1470" s="184">
        <v>0</v>
      </c>
      <c r="L1470" s="77"/>
      <c r="M1470" s="105"/>
      <c r="N1470" s="44"/>
      <c r="O1470" s="76"/>
    </row>
    <row r="1471" spans="1:15" ht="18.75" customHeight="1" thickTop="1" thickBot="1">
      <c r="A1471" s="164"/>
      <c r="B1471" s="407"/>
      <c r="C1471" s="198" t="s">
        <v>773</v>
      </c>
      <c r="D1471" s="132">
        <v>7310302</v>
      </c>
      <c r="E1471" s="419" t="s">
        <v>3644</v>
      </c>
      <c r="F1471" s="419"/>
      <c r="G1471" s="419"/>
      <c r="H1471" s="419"/>
      <c r="I1471" s="133" t="s">
        <v>41</v>
      </c>
      <c r="J1471" s="84" t="s">
        <v>11</v>
      </c>
      <c r="K1471" s="40">
        <v>239.70240000000001</v>
      </c>
      <c r="L1471" s="41">
        <f t="shared" ref="L1471:L1494" si="97">K1471*(1-$H$3/100)</f>
        <v>239.70240000000001</v>
      </c>
      <c r="M1471" s="42">
        <f t="shared" ref="M1471:M1494" si="98">K1471*$H$2</f>
        <v>10093.868064</v>
      </c>
      <c r="N1471" s="135">
        <f>M1471*(1-$H$3/100)</f>
        <v>10093.868064</v>
      </c>
      <c r="O1471" s="76"/>
    </row>
    <row r="1472" spans="1:15" ht="18.75" customHeight="1" thickTop="1" thickBot="1">
      <c r="A1472" s="164"/>
      <c r="B1472" s="405"/>
      <c r="C1472" s="169" t="s">
        <v>774</v>
      </c>
      <c r="D1472" s="95">
        <v>7310303</v>
      </c>
      <c r="E1472" s="414" t="s">
        <v>3644</v>
      </c>
      <c r="F1472" s="414"/>
      <c r="G1472" s="414"/>
      <c r="H1472" s="414"/>
      <c r="I1472" s="96" t="s">
        <v>41</v>
      </c>
      <c r="J1472" s="165" t="s">
        <v>745</v>
      </c>
      <c r="K1472" s="98">
        <v>107.33969999999999</v>
      </c>
      <c r="L1472" s="99">
        <f t="shared" si="97"/>
        <v>107.33969999999999</v>
      </c>
      <c r="M1472" s="100">
        <f t="shared" si="98"/>
        <v>4520.0747670000001</v>
      </c>
      <c r="N1472" s="69">
        <f>M1472*(1-$H$3/100)</f>
        <v>4520.0747670000001</v>
      </c>
      <c r="O1472" s="76"/>
    </row>
    <row r="1473" spans="1:15" ht="18.75" customHeight="1" thickTop="1" thickBot="1">
      <c r="A1473" s="164"/>
      <c r="B1473" s="405"/>
      <c r="C1473" s="197" t="s">
        <v>775</v>
      </c>
      <c r="D1473" s="37">
        <v>7310402</v>
      </c>
      <c r="E1473" s="408" t="s">
        <v>3645</v>
      </c>
      <c r="F1473" s="408"/>
      <c r="G1473" s="408"/>
      <c r="H1473" s="408"/>
      <c r="I1473" s="65" t="s">
        <v>41</v>
      </c>
      <c r="J1473" s="84" t="s">
        <v>11</v>
      </c>
      <c r="K1473" s="101">
        <v>283.55039999999997</v>
      </c>
      <c r="L1473" s="70">
        <f t="shared" si="97"/>
        <v>283.55039999999997</v>
      </c>
      <c r="M1473" s="66">
        <f t="shared" si="98"/>
        <v>11940.307343999999</v>
      </c>
      <c r="N1473" s="43">
        <f t="shared" ref="N1473:N1478" si="99">M1473*(1-$H$3/100)</f>
        <v>11940.307343999999</v>
      </c>
      <c r="O1473" s="76"/>
    </row>
    <row r="1474" spans="1:15" ht="18.75" customHeight="1" thickTop="1" thickBot="1">
      <c r="A1474" s="164"/>
      <c r="B1474" s="405"/>
      <c r="C1474" s="169" t="s">
        <v>776</v>
      </c>
      <c r="D1474" s="95">
        <v>7310403</v>
      </c>
      <c r="E1474" s="414" t="s">
        <v>3645</v>
      </c>
      <c r="F1474" s="414"/>
      <c r="G1474" s="414"/>
      <c r="H1474" s="414"/>
      <c r="I1474" s="96" t="s">
        <v>41</v>
      </c>
      <c r="J1474" s="165" t="s">
        <v>745</v>
      </c>
      <c r="K1474" s="98">
        <v>139.21420000000001</v>
      </c>
      <c r="L1474" s="99">
        <f t="shared" si="97"/>
        <v>139.21420000000001</v>
      </c>
      <c r="M1474" s="100">
        <f t="shared" si="98"/>
        <v>5862.3099620000003</v>
      </c>
      <c r="N1474" s="69">
        <f t="shared" si="99"/>
        <v>5862.3099620000003</v>
      </c>
      <c r="O1474" s="76"/>
    </row>
    <row r="1475" spans="1:15" ht="18.75" customHeight="1" thickTop="1" thickBot="1">
      <c r="A1475" s="164"/>
      <c r="B1475" s="405"/>
      <c r="C1475" s="197" t="s">
        <v>777</v>
      </c>
      <c r="D1475" s="37">
        <v>7310502</v>
      </c>
      <c r="E1475" s="408" t="s">
        <v>3646</v>
      </c>
      <c r="F1475" s="408"/>
      <c r="G1475" s="408"/>
      <c r="H1475" s="408"/>
      <c r="I1475" s="65" t="s">
        <v>41</v>
      </c>
      <c r="J1475" s="84" t="s">
        <v>11</v>
      </c>
      <c r="K1475" s="101">
        <v>380.01600000000002</v>
      </c>
      <c r="L1475" s="70">
        <f t="shared" si="97"/>
        <v>380.01600000000002</v>
      </c>
      <c r="M1475" s="66">
        <f t="shared" si="98"/>
        <v>16002.473760000001</v>
      </c>
      <c r="N1475" s="43">
        <f t="shared" si="99"/>
        <v>16002.473760000001</v>
      </c>
      <c r="O1475" s="76"/>
    </row>
    <row r="1476" spans="1:15" ht="18.75" customHeight="1" thickTop="1" thickBot="1">
      <c r="A1476" s="164"/>
      <c r="B1476" s="405"/>
      <c r="C1476" s="169" t="s">
        <v>778</v>
      </c>
      <c r="D1476" s="95">
        <v>7310503</v>
      </c>
      <c r="E1476" s="414" t="s">
        <v>3646</v>
      </c>
      <c r="F1476" s="414"/>
      <c r="G1476" s="414"/>
      <c r="H1476" s="414"/>
      <c r="I1476" s="96" t="s">
        <v>41</v>
      </c>
      <c r="J1476" s="165" t="s">
        <v>745</v>
      </c>
      <c r="K1476" s="98">
        <v>169.4777</v>
      </c>
      <c r="L1476" s="99">
        <f t="shared" si="97"/>
        <v>169.4777</v>
      </c>
      <c r="M1476" s="100">
        <f t="shared" si="98"/>
        <v>7136.7059469999995</v>
      </c>
      <c r="N1476" s="69">
        <f t="shared" si="99"/>
        <v>7136.7059469999995</v>
      </c>
      <c r="O1476" s="76"/>
    </row>
    <row r="1477" spans="1:15" ht="18.75" customHeight="1" thickTop="1" thickBot="1">
      <c r="A1477" s="164"/>
      <c r="B1477" s="405"/>
      <c r="C1477" s="197" t="s">
        <v>779</v>
      </c>
      <c r="D1477" s="37">
        <v>7310602</v>
      </c>
      <c r="E1477" s="408" t="s">
        <v>3647</v>
      </c>
      <c r="F1477" s="408"/>
      <c r="G1477" s="408"/>
      <c r="H1477" s="408"/>
      <c r="I1477" s="65" t="s">
        <v>41</v>
      </c>
      <c r="J1477" s="84" t="s">
        <v>11</v>
      </c>
      <c r="K1477" s="101">
        <v>423.86399999999992</v>
      </c>
      <c r="L1477" s="70">
        <f t="shared" si="97"/>
        <v>423.86399999999992</v>
      </c>
      <c r="M1477" s="66">
        <f t="shared" si="98"/>
        <v>17848.913039999996</v>
      </c>
      <c r="N1477" s="43">
        <f t="shared" si="99"/>
        <v>17848.913039999996</v>
      </c>
      <c r="O1477" s="76"/>
    </row>
    <row r="1478" spans="1:15" ht="18.75" customHeight="1" thickTop="1" thickBot="1">
      <c r="A1478" s="164"/>
      <c r="B1478" s="405"/>
      <c r="C1478" s="169" t="s">
        <v>780</v>
      </c>
      <c r="D1478" s="95">
        <v>7310603</v>
      </c>
      <c r="E1478" s="414" t="s">
        <v>3647</v>
      </c>
      <c r="F1478" s="414"/>
      <c r="G1478" s="414"/>
      <c r="H1478" s="414"/>
      <c r="I1478" s="96" t="s">
        <v>41</v>
      </c>
      <c r="J1478" s="165" t="s">
        <v>745</v>
      </c>
      <c r="K1478" s="98">
        <v>199.7663</v>
      </c>
      <c r="L1478" s="99">
        <f t="shared" si="97"/>
        <v>199.7663</v>
      </c>
      <c r="M1478" s="100">
        <f t="shared" si="98"/>
        <v>8412.1588929999998</v>
      </c>
      <c r="N1478" s="69">
        <f t="shared" si="99"/>
        <v>8412.1588929999998</v>
      </c>
      <c r="O1478" s="76"/>
    </row>
    <row r="1479" spans="1:15" ht="18.75" customHeight="1" thickTop="1" thickBot="1">
      <c r="A1479" s="164"/>
      <c r="B1479" s="405"/>
      <c r="C1479" s="197" t="s">
        <v>781</v>
      </c>
      <c r="D1479" s="37">
        <v>7310702</v>
      </c>
      <c r="E1479" s="408" t="s">
        <v>3648</v>
      </c>
      <c r="F1479" s="408"/>
      <c r="G1479" s="408"/>
      <c r="H1479" s="408"/>
      <c r="I1479" s="65" t="s">
        <v>41</v>
      </c>
      <c r="J1479" s="84" t="s">
        <v>11</v>
      </c>
      <c r="K1479" s="101">
        <v>439.92386113463164</v>
      </c>
      <c r="L1479" s="70">
        <f t="shared" si="97"/>
        <v>439.92386113463164</v>
      </c>
      <c r="M1479" s="66">
        <f t="shared" si="98"/>
        <v>18525.193792379338</v>
      </c>
      <c r="N1479" s="43">
        <f t="shared" ref="N1479:N1532" si="100">M1479*(1-$H$3/100)</f>
        <v>18525.193792379338</v>
      </c>
      <c r="O1479" s="76"/>
    </row>
    <row r="1480" spans="1:15" ht="18.75" customHeight="1" thickTop="1" thickBot="1">
      <c r="A1480" s="164"/>
      <c r="B1480" s="405"/>
      <c r="C1480" s="169" t="s">
        <v>782</v>
      </c>
      <c r="D1480" s="95">
        <v>7310703</v>
      </c>
      <c r="E1480" s="414" t="s">
        <v>3648</v>
      </c>
      <c r="F1480" s="414"/>
      <c r="G1480" s="414"/>
      <c r="H1480" s="414"/>
      <c r="I1480" s="96" t="s">
        <v>41</v>
      </c>
      <c r="J1480" s="165" t="s">
        <v>745</v>
      </c>
      <c r="K1480" s="98">
        <v>230.01929999999999</v>
      </c>
      <c r="L1480" s="99">
        <f t="shared" si="97"/>
        <v>230.01929999999999</v>
      </c>
      <c r="M1480" s="100">
        <f t="shared" si="98"/>
        <v>9686.1127230000002</v>
      </c>
      <c r="N1480" s="69">
        <f t="shared" si="100"/>
        <v>9686.1127230000002</v>
      </c>
      <c r="O1480" s="76"/>
    </row>
    <row r="1481" spans="1:15" ht="18.75" customHeight="1" thickTop="1" thickBot="1">
      <c r="A1481" s="164"/>
      <c r="B1481" s="405"/>
      <c r="C1481" s="197" t="s">
        <v>783</v>
      </c>
      <c r="D1481" s="37">
        <v>7310802</v>
      </c>
      <c r="E1481" s="408" t="s">
        <v>3649</v>
      </c>
      <c r="F1481" s="408"/>
      <c r="G1481" s="408"/>
      <c r="H1481" s="408"/>
      <c r="I1481" s="65" t="s">
        <v>41</v>
      </c>
      <c r="J1481" s="84" t="s">
        <v>11</v>
      </c>
      <c r="K1481" s="101">
        <v>470.28619813717182</v>
      </c>
      <c r="L1481" s="70">
        <f t="shared" si="97"/>
        <v>470.28619813717182</v>
      </c>
      <c r="M1481" s="66">
        <f t="shared" si="98"/>
        <v>19803.751803556304</v>
      </c>
      <c r="N1481" s="43">
        <f t="shared" si="100"/>
        <v>19803.751803556304</v>
      </c>
      <c r="O1481" s="76"/>
    </row>
    <row r="1482" spans="1:15" ht="18.75" customHeight="1" thickTop="1" thickBot="1">
      <c r="A1482" s="164"/>
      <c r="B1482" s="405"/>
      <c r="C1482" s="169" t="s">
        <v>784</v>
      </c>
      <c r="D1482" s="95">
        <v>7310803</v>
      </c>
      <c r="E1482" s="414" t="s">
        <v>3649</v>
      </c>
      <c r="F1482" s="414"/>
      <c r="G1482" s="414"/>
      <c r="H1482" s="414"/>
      <c r="I1482" s="96" t="s">
        <v>41</v>
      </c>
      <c r="J1482" s="165" t="s">
        <v>745</v>
      </c>
      <c r="K1482" s="98">
        <v>296.11863</v>
      </c>
      <c r="L1482" s="99">
        <f t="shared" si="97"/>
        <v>296.11863</v>
      </c>
      <c r="M1482" s="100">
        <f t="shared" si="98"/>
        <v>12469.5555093</v>
      </c>
      <c r="N1482" s="69">
        <f t="shared" si="100"/>
        <v>12469.5555093</v>
      </c>
      <c r="O1482" s="76"/>
    </row>
    <row r="1483" spans="1:15" ht="18.75" customHeight="1" thickTop="1" thickBot="1">
      <c r="A1483" s="164"/>
      <c r="B1483" s="405"/>
      <c r="C1483" s="199" t="s">
        <v>785</v>
      </c>
      <c r="D1483" s="59">
        <v>7312302</v>
      </c>
      <c r="E1483" s="428" t="s">
        <v>797</v>
      </c>
      <c r="F1483" s="428"/>
      <c r="G1483" s="428"/>
      <c r="H1483" s="428"/>
      <c r="I1483" s="139" t="s">
        <v>41</v>
      </c>
      <c r="J1483" s="84" t="s">
        <v>11</v>
      </c>
      <c r="K1483" s="61">
        <v>0</v>
      </c>
      <c r="L1483" s="62">
        <f t="shared" si="97"/>
        <v>0</v>
      </c>
      <c r="M1483" s="288">
        <f t="shared" si="98"/>
        <v>0</v>
      </c>
      <c r="N1483" s="286">
        <f t="shared" si="100"/>
        <v>0</v>
      </c>
      <c r="O1483" s="76"/>
    </row>
    <row r="1484" spans="1:15" ht="18.75" customHeight="1" thickTop="1" thickBot="1">
      <c r="A1484" s="164"/>
      <c r="B1484" s="405"/>
      <c r="C1484" s="169" t="s">
        <v>786</v>
      </c>
      <c r="D1484" s="95">
        <v>7312305</v>
      </c>
      <c r="E1484" s="414" t="s">
        <v>797</v>
      </c>
      <c r="F1484" s="414"/>
      <c r="G1484" s="414"/>
      <c r="H1484" s="414"/>
      <c r="I1484" s="96" t="s">
        <v>41</v>
      </c>
      <c r="J1484" s="153" t="s">
        <v>438</v>
      </c>
      <c r="K1484" s="98">
        <v>95.129822184589315</v>
      </c>
      <c r="L1484" s="99">
        <f t="shared" si="97"/>
        <v>95.129822184589315</v>
      </c>
      <c r="M1484" s="100">
        <f t="shared" si="98"/>
        <v>4005.9168121930561</v>
      </c>
      <c r="N1484" s="69">
        <f t="shared" si="100"/>
        <v>4005.9168121930561</v>
      </c>
      <c r="O1484" s="76"/>
    </row>
    <row r="1485" spans="1:15" ht="18.75" customHeight="1" thickTop="1" thickBot="1">
      <c r="A1485" s="164"/>
      <c r="B1485" s="405"/>
      <c r="C1485" s="197" t="s">
        <v>787</v>
      </c>
      <c r="D1485" s="37">
        <v>7312402</v>
      </c>
      <c r="E1485" s="408" t="s">
        <v>798</v>
      </c>
      <c r="F1485" s="408"/>
      <c r="G1485" s="408"/>
      <c r="H1485" s="408"/>
      <c r="I1485" s="65" t="s">
        <v>41</v>
      </c>
      <c r="J1485" s="84" t="s">
        <v>11</v>
      </c>
      <c r="K1485" s="101">
        <v>0</v>
      </c>
      <c r="L1485" s="70">
        <f t="shared" si="97"/>
        <v>0</v>
      </c>
      <c r="M1485" s="285">
        <f t="shared" si="98"/>
        <v>0</v>
      </c>
      <c r="N1485" s="289">
        <f t="shared" si="100"/>
        <v>0</v>
      </c>
      <c r="O1485" s="76"/>
    </row>
    <row r="1486" spans="1:15" ht="18.75" customHeight="1" thickTop="1" thickBot="1">
      <c r="A1486" s="164"/>
      <c r="B1486" s="405"/>
      <c r="C1486" s="169" t="s">
        <v>788</v>
      </c>
      <c r="D1486" s="95">
        <v>7312405</v>
      </c>
      <c r="E1486" s="414" t="s">
        <v>798</v>
      </c>
      <c r="F1486" s="414"/>
      <c r="G1486" s="414"/>
      <c r="H1486" s="414"/>
      <c r="I1486" s="96" t="s">
        <v>41</v>
      </c>
      <c r="J1486" s="153" t="s">
        <v>438</v>
      </c>
      <c r="K1486" s="98">
        <v>122.52193056731582</v>
      </c>
      <c r="L1486" s="99">
        <f t="shared" si="97"/>
        <v>122.52193056731582</v>
      </c>
      <c r="M1486" s="100">
        <f t="shared" si="98"/>
        <v>5159.3984961896695</v>
      </c>
      <c r="N1486" s="69">
        <f t="shared" si="100"/>
        <v>5159.3984961896695</v>
      </c>
      <c r="O1486" s="76"/>
    </row>
    <row r="1487" spans="1:15" ht="18.75" customHeight="1" thickTop="1" thickBot="1">
      <c r="A1487" s="425" t="s">
        <v>2</v>
      </c>
      <c r="B1487" s="405"/>
      <c r="C1487" s="197" t="s">
        <v>789</v>
      </c>
      <c r="D1487" s="37">
        <v>7312502</v>
      </c>
      <c r="E1487" s="408" t="s">
        <v>799</v>
      </c>
      <c r="F1487" s="408"/>
      <c r="G1487" s="408"/>
      <c r="H1487" s="408"/>
      <c r="I1487" s="65" t="s">
        <v>41</v>
      </c>
      <c r="J1487" s="84" t="s">
        <v>11</v>
      </c>
      <c r="K1487" s="101">
        <v>0</v>
      </c>
      <c r="L1487" s="70">
        <f t="shared" si="97"/>
        <v>0</v>
      </c>
      <c r="M1487" s="285">
        <f t="shared" si="98"/>
        <v>0</v>
      </c>
      <c r="N1487" s="289">
        <f t="shared" si="100"/>
        <v>0</v>
      </c>
      <c r="O1487" s="76"/>
    </row>
    <row r="1488" spans="1:15" ht="18.75" customHeight="1" thickTop="1" thickBot="1">
      <c r="A1488" s="426"/>
      <c r="B1488" s="405"/>
      <c r="C1488" s="169" t="s">
        <v>790</v>
      </c>
      <c r="D1488" s="95">
        <v>7312505</v>
      </c>
      <c r="E1488" s="414" t="s">
        <v>799</v>
      </c>
      <c r="F1488" s="414"/>
      <c r="G1488" s="414"/>
      <c r="H1488" s="414"/>
      <c r="I1488" s="96" t="s">
        <v>41</v>
      </c>
      <c r="J1488" s="153" t="s">
        <v>438</v>
      </c>
      <c r="K1488" s="98">
        <v>153.46181202370872</v>
      </c>
      <c r="L1488" s="99">
        <f t="shared" si="97"/>
        <v>153.46181202370872</v>
      </c>
      <c r="M1488" s="100">
        <f t="shared" si="98"/>
        <v>6462.2769043183744</v>
      </c>
      <c r="N1488" s="69">
        <f t="shared" si="100"/>
        <v>6462.2769043183744</v>
      </c>
      <c r="O1488" s="76"/>
    </row>
    <row r="1489" spans="1:15" ht="18.75" customHeight="1" thickTop="1" thickBot="1">
      <c r="A1489" s="426"/>
      <c r="B1489" s="405"/>
      <c r="C1489" s="197" t="s">
        <v>791</v>
      </c>
      <c r="D1489" s="37">
        <v>7312602</v>
      </c>
      <c r="E1489" s="408" t="s">
        <v>800</v>
      </c>
      <c r="F1489" s="408"/>
      <c r="G1489" s="408"/>
      <c r="H1489" s="408"/>
      <c r="I1489" s="65" t="s">
        <v>41</v>
      </c>
      <c r="J1489" s="84" t="s">
        <v>11</v>
      </c>
      <c r="K1489" s="101">
        <v>0</v>
      </c>
      <c r="L1489" s="70">
        <f t="shared" si="97"/>
        <v>0</v>
      </c>
      <c r="M1489" s="285">
        <f t="shared" si="98"/>
        <v>0</v>
      </c>
      <c r="N1489" s="289">
        <f t="shared" si="100"/>
        <v>0</v>
      </c>
      <c r="O1489" s="76"/>
    </row>
    <row r="1490" spans="1:15" ht="18.75" customHeight="1" thickTop="1" thickBot="1">
      <c r="A1490" s="426"/>
      <c r="B1490" s="405"/>
      <c r="C1490" s="169" t="s">
        <v>792</v>
      </c>
      <c r="D1490" s="95">
        <v>7312605</v>
      </c>
      <c r="E1490" s="414" t="s">
        <v>800</v>
      </c>
      <c r="F1490" s="414"/>
      <c r="G1490" s="414"/>
      <c r="H1490" s="414"/>
      <c r="I1490" s="96" t="s">
        <v>41</v>
      </c>
      <c r="J1490" s="153" t="s">
        <v>438</v>
      </c>
      <c r="K1490" s="98">
        <v>167.65290431837425</v>
      </c>
      <c r="L1490" s="99">
        <f t="shared" si="97"/>
        <v>167.65290431837425</v>
      </c>
      <c r="M1490" s="100">
        <f t="shared" si="98"/>
        <v>7059.8638008467397</v>
      </c>
      <c r="N1490" s="69">
        <f t="shared" si="100"/>
        <v>7059.8638008467397</v>
      </c>
      <c r="O1490" s="76"/>
    </row>
    <row r="1491" spans="1:15" ht="18.75" customHeight="1" thickTop="1" thickBot="1">
      <c r="A1491" s="426"/>
      <c r="B1491" s="405"/>
      <c r="C1491" s="197" t="s">
        <v>793</v>
      </c>
      <c r="D1491" s="37">
        <v>7312702</v>
      </c>
      <c r="E1491" s="408" t="s">
        <v>801</v>
      </c>
      <c r="F1491" s="408"/>
      <c r="G1491" s="408"/>
      <c r="H1491" s="408"/>
      <c r="I1491" s="65" t="s">
        <v>41</v>
      </c>
      <c r="J1491" s="84" t="s">
        <v>11</v>
      </c>
      <c r="K1491" s="101">
        <v>0</v>
      </c>
      <c r="L1491" s="70">
        <f t="shared" si="97"/>
        <v>0</v>
      </c>
      <c r="M1491" s="285">
        <f t="shared" si="98"/>
        <v>0</v>
      </c>
      <c r="N1491" s="289">
        <f t="shared" si="100"/>
        <v>0</v>
      </c>
      <c r="O1491" s="76"/>
    </row>
    <row r="1492" spans="1:15" ht="18.75" customHeight="1" thickTop="1" thickBot="1">
      <c r="A1492" s="426"/>
      <c r="B1492" s="405"/>
      <c r="C1492" s="169" t="s">
        <v>794</v>
      </c>
      <c r="D1492" s="95">
        <v>7312705</v>
      </c>
      <c r="E1492" s="414" t="s">
        <v>801</v>
      </c>
      <c r="F1492" s="414"/>
      <c r="G1492" s="414"/>
      <c r="H1492" s="414"/>
      <c r="I1492" s="96" t="s">
        <v>41</v>
      </c>
      <c r="J1492" s="153" t="s">
        <v>438</v>
      </c>
      <c r="K1492" s="98">
        <v>204.61574936494495</v>
      </c>
      <c r="L1492" s="99">
        <f t="shared" si="97"/>
        <v>204.61574936494495</v>
      </c>
      <c r="M1492" s="100">
        <f t="shared" si="98"/>
        <v>8616.3692057578319</v>
      </c>
      <c r="N1492" s="69">
        <f t="shared" si="100"/>
        <v>8616.3692057578319</v>
      </c>
      <c r="O1492" s="76"/>
    </row>
    <row r="1493" spans="1:15" ht="18.75" customHeight="1" thickTop="1" thickBot="1">
      <c r="A1493" s="426"/>
      <c r="B1493" s="405"/>
      <c r="C1493" s="197" t="s">
        <v>795</v>
      </c>
      <c r="D1493" s="37">
        <v>7312802</v>
      </c>
      <c r="E1493" s="408" t="s">
        <v>802</v>
      </c>
      <c r="F1493" s="408"/>
      <c r="G1493" s="408"/>
      <c r="H1493" s="408"/>
      <c r="I1493" s="65" t="s">
        <v>41</v>
      </c>
      <c r="J1493" s="84" t="s">
        <v>11</v>
      </c>
      <c r="K1493" s="101">
        <v>0</v>
      </c>
      <c r="L1493" s="70">
        <f t="shared" si="97"/>
        <v>0</v>
      </c>
      <c r="M1493" s="285">
        <f t="shared" si="98"/>
        <v>0</v>
      </c>
      <c r="N1493" s="289">
        <f t="shared" si="100"/>
        <v>0</v>
      </c>
      <c r="O1493" s="76"/>
    </row>
    <row r="1494" spans="1:15" ht="18.75" customHeight="1" thickTop="1" thickBot="1">
      <c r="A1494" s="426"/>
      <c r="B1494" s="406"/>
      <c r="C1494" s="166" t="s">
        <v>796</v>
      </c>
      <c r="D1494" s="106">
        <v>7312805</v>
      </c>
      <c r="E1494" s="409" t="s">
        <v>802</v>
      </c>
      <c r="F1494" s="409"/>
      <c r="G1494" s="409"/>
      <c r="H1494" s="409"/>
      <c r="I1494" s="113" t="s">
        <v>41</v>
      </c>
      <c r="J1494" s="153" t="s">
        <v>438</v>
      </c>
      <c r="K1494" s="114">
        <v>245.86892464013545</v>
      </c>
      <c r="L1494" s="109">
        <f t="shared" si="97"/>
        <v>245.86892464013545</v>
      </c>
      <c r="M1494" s="108">
        <f t="shared" si="98"/>
        <v>10353.540416596103</v>
      </c>
      <c r="N1494" s="118">
        <f t="shared" si="100"/>
        <v>10353.540416596103</v>
      </c>
      <c r="O1494" s="76"/>
    </row>
    <row r="1495" spans="1:15" ht="18.75" hidden="1" customHeight="1" thickTop="1" thickBot="1">
      <c r="A1495" s="426"/>
      <c r="B1495" s="181"/>
      <c r="C1495" s="253"/>
      <c r="D1495" s="83"/>
      <c r="E1495" s="111"/>
      <c r="F1495" s="111"/>
      <c r="G1495" s="111"/>
      <c r="H1495" s="111"/>
      <c r="I1495" s="218"/>
      <c r="J1495" s="153"/>
      <c r="K1495" s="184">
        <v>0</v>
      </c>
      <c r="L1495" s="77"/>
      <c r="M1495" s="105"/>
      <c r="N1495" s="44"/>
      <c r="O1495" s="76"/>
    </row>
    <row r="1496" spans="1:15" ht="18.75" hidden="1" customHeight="1" thickTop="1" thickBot="1">
      <c r="A1496" s="426"/>
      <c r="B1496" s="181"/>
      <c r="C1496" s="253"/>
      <c r="D1496" s="83"/>
      <c r="E1496" s="111"/>
      <c r="F1496" s="111"/>
      <c r="G1496" s="111"/>
      <c r="H1496" s="111"/>
      <c r="I1496" s="218"/>
      <c r="J1496" s="153"/>
      <c r="K1496" s="184">
        <v>0</v>
      </c>
      <c r="L1496" s="77"/>
      <c r="M1496" s="105"/>
      <c r="N1496" s="44"/>
      <c r="O1496" s="76"/>
    </row>
    <row r="1497" spans="1:15" ht="18.75" hidden="1" customHeight="1" thickTop="1" thickBot="1">
      <c r="A1497" s="426"/>
      <c r="B1497" s="181"/>
      <c r="C1497" s="253"/>
      <c r="D1497" s="83"/>
      <c r="E1497" s="111"/>
      <c r="F1497" s="111"/>
      <c r="G1497" s="111"/>
      <c r="H1497" s="111"/>
      <c r="I1497" s="218"/>
      <c r="J1497" s="153"/>
      <c r="K1497" s="184">
        <v>0</v>
      </c>
      <c r="L1497" s="77"/>
      <c r="M1497" s="105"/>
      <c r="N1497" s="44"/>
      <c r="O1497" s="76"/>
    </row>
    <row r="1498" spans="1:15" ht="18.75" hidden="1" customHeight="1" thickTop="1" thickBot="1">
      <c r="A1498" s="426"/>
      <c r="B1498" s="181"/>
      <c r="C1498" s="253"/>
      <c r="D1498" s="83"/>
      <c r="E1498" s="111"/>
      <c r="F1498" s="111"/>
      <c r="G1498" s="111"/>
      <c r="H1498" s="111"/>
      <c r="I1498" s="218"/>
      <c r="J1498" s="153"/>
      <c r="K1498" s="184">
        <v>0</v>
      </c>
      <c r="L1498" s="77"/>
      <c r="M1498" s="105"/>
      <c r="N1498" s="44"/>
      <c r="O1498" s="76"/>
    </row>
    <row r="1499" spans="1:15" ht="18.75" hidden="1" customHeight="1" thickTop="1" thickBot="1">
      <c r="A1499" s="426"/>
      <c r="B1499" s="181"/>
      <c r="C1499" s="253"/>
      <c r="D1499" s="83"/>
      <c r="E1499" s="111"/>
      <c r="F1499" s="111"/>
      <c r="G1499" s="111"/>
      <c r="H1499" s="111"/>
      <c r="I1499" s="218"/>
      <c r="J1499" s="153"/>
      <c r="K1499" s="184">
        <v>0</v>
      </c>
      <c r="L1499" s="77"/>
      <c r="M1499" s="105"/>
      <c r="N1499" s="44"/>
      <c r="O1499" s="76"/>
    </row>
    <row r="1500" spans="1:15" ht="18.75" hidden="1" customHeight="1" thickTop="1" thickBot="1">
      <c r="A1500" s="426"/>
      <c r="B1500" s="181"/>
      <c r="C1500" s="253"/>
      <c r="D1500" s="83"/>
      <c r="E1500" s="111"/>
      <c r="F1500" s="111"/>
      <c r="G1500" s="111"/>
      <c r="H1500" s="111"/>
      <c r="I1500" s="218"/>
      <c r="J1500" s="153"/>
      <c r="K1500" s="184">
        <v>0</v>
      </c>
      <c r="L1500" s="77"/>
      <c r="M1500" s="105"/>
      <c r="N1500" s="44"/>
      <c r="O1500" s="76"/>
    </row>
    <row r="1501" spans="1:15" ht="18.75" hidden="1" customHeight="1" thickTop="1" thickBot="1">
      <c r="A1501" s="426"/>
      <c r="B1501" s="181"/>
      <c r="C1501" s="253"/>
      <c r="D1501" s="83"/>
      <c r="E1501" s="111"/>
      <c r="F1501" s="111"/>
      <c r="G1501" s="111"/>
      <c r="H1501" s="111"/>
      <c r="I1501" s="218"/>
      <c r="J1501" s="153"/>
      <c r="K1501" s="184">
        <v>0</v>
      </c>
      <c r="L1501" s="77"/>
      <c r="M1501" s="105"/>
      <c r="N1501" s="44"/>
      <c r="O1501" s="76"/>
    </row>
    <row r="1502" spans="1:15" ht="18.75" hidden="1" customHeight="1" thickTop="1" thickBot="1">
      <c r="A1502" s="426"/>
      <c r="B1502" s="181"/>
      <c r="C1502" s="253"/>
      <c r="D1502" s="83"/>
      <c r="E1502" s="111"/>
      <c r="F1502" s="111"/>
      <c r="G1502" s="111"/>
      <c r="H1502" s="111"/>
      <c r="I1502" s="218"/>
      <c r="J1502" s="153"/>
      <c r="K1502" s="184">
        <v>0</v>
      </c>
      <c r="L1502" s="77"/>
      <c r="M1502" s="105"/>
      <c r="N1502" s="44"/>
      <c r="O1502" s="76"/>
    </row>
    <row r="1503" spans="1:15" ht="18.75" hidden="1" customHeight="1" thickTop="1" thickBot="1">
      <c r="A1503" s="426"/>
      <c r="B1503" s="181"/>
      <c r="C1503" s="253"/>
      <c r="D1503" s="83"/>
      <c r="E1503" s="111"/>
      <c r="F1503" s="111"/>
      <c r="G1503" s="111"/>
      <c r="H1503" s="111"/>
      <c r="I1503" s="218"/>
      <c r="J1503" s="153"/>
      <c r="K1503" s="184">
        <v>0</v>
      </c>
      <c r="L1503" s="77"/>
      <c r="M1503" s="105"/>
      <c r="N1503" s="44"/>
      <c r="O1503" s="76"/>
    </row>
    <row r="1504" spans="1:15" ht="18.75" hidden="1" customHeight="1" thickTop="1" thickBot="1">
      <c r="A1504" s="426"/>
      <c r="B1504" s="181"/>
      <c r="C1504" s="253"/>
      <c r="D1504" s="83"/>
      <c r="E1504" s="111"/>
      <c r="F1504" s="111"/>
      <c r="G1504" s="111"/>
      <c r="H1504" s="111"/>
      <c r="I1504" s="218"/>
      <c r="J1504" s="153"/>
      <c r="K1504" s="184">
        <v>0</v>
      </c>
      <c r="L1504" s="77"/>
      <c r="M1504" s="105"/>
      <c r="N1504" s="44"/>
      <c r="O1504" s="76"/>
    </row>
    <row r="1505" spans="1:15" ht="18.75" customHeight="1" thickTop="1" thickBot="1">
      <c r="A1505" s="426"/>
      <c r="B1505" s="407"/>
      <c r="C1505" s="192" t="s">
        <v>803</v>
      </c>
      <c r="D1505" s="186">
        <v>7317309</v>
      </c>
      <c r="E1505" s="420" t="s">
        <v>812</v>
      </c>
      <c r="F1505" s="420"/>
      <c r="G1505" s="420"/>
      <c r="H1505" s="420"/>
      <c r="I1505" s="187" t="s">
        <v>41</v>
      </c>
      <c r="J1505" s="144" t="s">
        <v>572</v>
      </c>
      <c r="K1505" s="188">
        <v>225.08639999999997</v>
      </c>
      <c r="L1505" s="189">
        <f t="shared" ref="L1505:L1510" si="101">K1505*(1-$H$3/100)</f>
        <v>225.08639999999997</v>
      </c>
      <c r="M1505" s="190">
        <f t="shared" ref="M1505:M1510" si="102">K1505*$H$2</f>
        <v>9478.3883039999982</v>
      </c>
      <c r="N1505" s="191">
        <f t="shared" si="100"/>
        <v>9478.3883039999982</v>
      </c>
      <c r="O1505" s="76"/>
    </row>
    <row r="1506" spans="1:15" ht="18.75" customHeight="1" thickTop="1" thickBot="1">
      <c r="A1506" s="426"/>
      <c r="B1506" s="405"/>
      <c r="C1506" s="169" t="s">
        <v>807</v>
      </c>
      <c r="D1506" s="95">
        <v>7317409</v>
      </c>
      <c r="E1506" s="414" t="s">
        <v>813</v>
      </c>
      <c r="F1506" s="414"/>
      <c r="G1506" s="414"/>
      <c r="H1506" s="414"/>
      <c r="I1506" s="96" t="s">
        <v>41</v>
      </c>
      <c r="J1506" s="144" t="s">
        <v>572</v>
      </c>
      <c r="K1506" s="98">
        <v>336.16800000000001</v>
      </c>
      <c r="L1506" s="99">
        <f t="shared" si="101"/>
        <v>336.16800000000001</v>
      </c>
      <c r="M1506" s="100">
        <f t="shared" si="102"/>
        <v>14156.03448</v>
      </c>
      <c r="N1506" s="69">
        <f t="shared" si="100"/>
        <v>14156.03448</v>
      </c>
      <c r="O1506" s="76"/>
    </row>
    <row r="1507" spans="1:15" ht="18.75" customHeight="1" thickTop="1" thickBot="1">
      <c r="A1507" s="164"/>
      <c r="B1507" s="405"/>
      <c r="C1507" s="169" t="s">
        <v>808</v>
      </c>
      <c r="D1507" s="95">
        <v>7317509</v>
      </c>
      <c r="E1507" s="414" t="s">
        <v>814</v>
      </c>
      <c r="F1507" s="414"/>
      <c r="G1507" s="414"/>
      <c r="H1507" s="414"/>
      <c r="I1507" s="96" t="s">
        <v>41</v>
      </c>
      <c r="J1507" s="144" t="s">
        <v>572</v>
      </c>
      <c r="K1507" s="98">
        <v>418.01759999999996</v>
      </c>
      <c r="L1507" s="99">
        <f t="shared" si="101"/>
        <v>418.01759999999996</v>
      </c>
      <c r="M1507" s="100">
        <f t="shared" si="102"/>
        <v>17602.721135999996</v>
      </c>
      <c r="N1507" s="69">
        <f t="shared" si="100"/>
        <v>17602.721135999996</v>
      </c>
      <c r="O1507" s="76"/>
    </row>
    <row r="1508" spans="1:15" ht="18.75" customHeight="1" thickTop="1" thickBot="1">
      <c r="A1508" s="164"/>
      <c r="B1508" s="405"/>
      <c r="C1508" s="169" t="s">
        <v>809</v>
      </c>
      <c r="D1508" s="95">
        <v>7317609</v>
      </c>
      <c r="E1508" s="414" t="s">
        <v>815</v>
      </c>
      <c r="F1508" s="414"/>
      <c r="G1508" s="414"/>
      <c r="H1508" s="414"/>
      <c r="I1508" s="96" t="s">
        <v>41</v>
      </c>
      <c r="J1508" s="144" t="s">
        <v>572</v>
      </c>
      <c r="K1508" s="98">
        <v>526.17600000000004</v>
      </c>
      <c r="L1508" s="99">
        <f t="shared" si="101"/>
        <v>526.17600000000004</v>
      </c>
      <c r="M1508" s="100">
        <f t="shared" si="102"/>
        <v>22157.271360000002</v>
      </c>
      <c r="N1508" s="69">
        <f t="shared" si="100"/>
        <v>22157.271360000002</v>
      </c>
      <c r="O1508" s="76"/>
    </row>
    <row r="1509" spans="1:15" ht="18.75" customHeight="1" thickTop="1" thickBot="1">
      <c r="A1509" s="164"/>
      <c r="B1509" s="405"/>
      <c r="C1509" s="169" t="s">
        <v>810</v>
      </c>
      <c r="D1509" s="95">
        <v>7317709</v>
      </c>
      <c r="E1509" s="414" t="s">
        <v>816</v>
      </c>
      <c r="F1509" s="414"/>
      <c r="G1509" s="414"/>
      <c r="H1509" s="414"/>
      <c r="I1509" s="96" t="s">
        <v>41</v>
      </c>
      <c r="J1509" s="144" t="s">
        <v>572</v>
      </c>
      <c r="K1509" s="98">
        <v>570.02399999999989</v>
      </c>
      <c r="L1509" s="99">
        <f t="shared" si="101"/>
        <v>570.02399999999989</v>
      </c>
      <c r="M1509" s="100">
        <f t="shared" si="102"/>
        <v>24003.710639999994</v>
      </c>
      <c r="N1509" s="69">
        <f t="shared" si="100"/>
        <v>24003.710639999994</v>
      </c>
      <c r="O1509" s="76"/>
    </row>
    <row r="1510" spans="1:15" ht="18.75" customHeight="1" thickTop="1" thickBot="1">
      <c r="A1510" s="164"/>
      <c r="B1510" s="406"/>
      <c r="C1510" s="166" t="s">
        <v>811</v>
      </c>
      <c r="D1510" s="106">
        <v>7317809</v>
      </c>
      <c r="E1510" s="409" t="s">
        <v>817</v>
      </c>
      <c r="F1510" s="409"/>
      <c r="G1510" s="409"/>
      <c r="H1510" s="409"/>
      <c r="I1510" s="113" t="s">
        <v>41</v>
      </c>
      <c r="J1510" s="144" t="s">
        <v>572</v>
      </c>
      <c r="K1510" s="114">
        <v>657.71999999999991</v>
      </c>
      <c r="L1510" s="109">
        <f t="shared" si="101"/>
        <v>657.71999999999991</v>
      </c>
      <c r="M1510" s="108">
        <f t="shared" si="102"/>
        <v>27696.589199999995</v>
      </c>
      <c r="N1510" s="118">
        <f t="shared" si="100"/>
        <v>27696.589199999995</v>
      </c>
      <c r="O1510" s="76"/>
    </row>
    <row r="1511" spans="1:15" ht="18.75" hidden="1" customHeight="1" thickTop="1" thickBot="1">
      <c r="A1511" s="164"/>
      <c r="B1511" s="181"/>
      <c r="C1511" s="253"/>
      <c r="D1511" s="83"/>
      <c r="E1511" s="111"/>
      <c r="F1511" s="111"/>
      <c r="G1511" s="111"/>
      <c r="H1511" s="111"/>
      <c r="I1511" s="218"/>
      <c r="J1511" s="144"/>
      <c r="K1511" s="184">
        <v>0</v>
      </c>
      <c r="L1511" s="77"/>
      <c r="M1511" s="105"/>
      <c r="N1511" s="44"/>
      <c r="O1511" s="76"/>
    </row>
    <row r="1512" spans="1:15" ht="18.75" hidden="1" customHeight="1" thickTop="1" thickBot="1">
      <c r="A1512" s="164"/>
      <c r="B1512" s="181"/>
      <c r="C1512" s="253"/>
      <c r="D1512" s="83"/>
      <c r="E1512" s="111"/>
      <c r="F1512" s="111"/>
      <c r="G1512" s="111"/>
      <c r="H1512" s="111"/>
      <c r="I1512" s="218"/>
      <c r="J1512" s="144"/>
      <c r="K1512" s="184">
        <v>0</v>
      </c>
      <c r="L1512" s="77"/>
      <c r="M1512" s="105"/>
      <c r="N1512" s="44"/>
      <c r="O1512" s="76"/>
    </row>
    <row r="1513" spans="1:15" ht="18.75" hidden="1" customHeight="1" thickTop="1" thickBot="1">
      <c r="A1513" s="164"/>
      <c r="B1513" s="181"/>
      <c r="C1513" s="253"/>
      <c r="D1513" s="83"/>
      <c r="E1513" s="111"/>
      <c r="F1513" s="111"/>
      <c r="G1513" s="111"/>
      <c r="H1513" s="111"/>
      <c r="I1513" s="218"/>
      <c r="J1513" s="144"/>
      <c r="K1513" s="184">
        <v>0</v>
      </c>
      <c r="L1513" s="77"/>
      <c r="M1513" s="105"/>
      <c r="N1513" s="44"/>
      <c r="O1513" s="76"/>
    </row>
    <row r="1514" spans="1:15" ht="18.75" hidden="1" customHeight="1" thickTop="1" thickBot="1">
      <c r="A1514" s="164"/>
      <c r="B1514" s="181"/>
      <c r="C1514" s="253"/>
      <c r="D1514" s="83"/>
      <c r="E1514" s="111"/>
      <c r="F1514" s="111"/>
      <c r="G1514" s="111"/>
      <c r="H1514" s="111"/>
      <c r="I1514" s="218"/>
      <c r="J1514" s="144"/>
      <c r="K1514" s="184">
        <v>0</v>
      </c>
      <c r="L1514" s="77"/>
      <c r="M1514" s="105"/>
      <c r="N1514" s="44"/>
      <c r="O1514" s="76"/>
    </row>
    <row r="1515" spans="1:15" ht="18.75" hidden="1" customHeight="1" thickTop="1" thickBot="1">
      <c r="A1515" s="164"/>
      <c r="B1515" s="181"/>
      <c r="C1515" s="253"/>
      <c r="D1515" s="83"/>
      <c r="E1515" s="111"/>
      <c r="F1515" s="111"/>
      <c r="G1515" s="111"/>
      <c r="H1515" s="111"/>
      <c r="I1515" s="218"/>
      <c r="J1515" s="144"/>
      <c r="K1515" s="184">
        <v>0</v>
      </c>
      <c r="L1515" s="77"/>
      <c r="M1515" s="105"/>
      <c r="N1515" s="44"/>
      <c r="O1515" s="76"/>
    </row>
    <row r="1516" spans="1:15" ht="18.75" hidden="1" customHeight="1" thickTop="1" thickBot="1">
      <c r="A1516" s="164"/>
      <c r="B1516" s="181"/>
      <c r="C1516" s="253"/>
      <c r="D1516" s="83"/>
      <c r="E1516" s="111"/>
      <c r="F1516" s="111"/>
      <c r="G1516" s="111"/>
      <c r="H1516" s="111"/>
      <c r="I1516" s="218"/>
      <c r="J1516" s="144"/>
      <c r="K1516" s="184">
        <v>0</v>
      </c>
      <c r="L1516" s="77"/>
      <c r="M1516" s="105"/>
      <c r="N1516" s="44"/>
      <c r="O1516" s="76"/>
    </row>
    <row r="1517" spans="1:15" ht="18.75" hidden="1" customHeight="1" thickTop="1" thickBot="1">
      <c r="A1517" s="164"/>
      <c r="B1517" s="181"/>
      <c r="C1517" s="253"/>
      <c r="D1517" s="83"/>
      <c r="E1517" s="111"/>
      <c r="F1517" s="111"/>
      <c r="G1517" s="111"/>
      <c r="H1517" s="111"/>
      <c r="I1517" s="218"/>
      <c r="J1517" s="144"/>
      <c r="K1517" s="184">
        <v>0</v>
      </c>
      <c r="L1517" s="77"/>
      <c r="M1517" s="105"/>
      <c r="N1517" s="44"/>
      <c r="O1517" s="76"/>
    </row>
    <row r="1518" spans="1:15" ht="18.75" hidden="1" customHeight="1" thickTop="1" thickBot="1">
      <c r="A1518" s="164"/>
      <c r="B1518" s="181"/>
      <c r="C1518" s="253"/>
      <c r="D1518" s="83"/>
      <c r="E1518" s="111"/>
      <c r="F1518" s="111"/>
      <c r="G1518" s="111"/>
      <c r="H1518" s="111"/>
      <c r="I1518" s="218"/>
      <c r="J1518" s="144"/>
      <c r="K1518" s="184">
        <v>0</v>
      </c>
      <c r="L1518" s="77"/>
      <c r="M1518" s="105"/>
      <c r="N1518" s="44"/>
      <c r="O1518" s="76"/>
    </row>
    <row r="1519" spans="1:15" ht="18.75" hidden="1" customHeight="1" thickTop="1" thickBot="1">
      <c r="A1519" s="164"/>
      <c r="B1519" s="181"/>
      <c r="C1519" s="253"/>
      <c r="D1519" s="83"/>
      <c r="E1519" s="111"/>
      <c r="F1519" s="111"/>
      <c r="G1519" s="111"/>
      <c r="H1519" s="111"/>
      <c r="I1519" s="218"/>
      <c r="J1519" s="144"/>
      <c r="K1519" s="184">
        <v>0</v>
      </c>
      <c r="L1519" s="77"/>
      <c r="M1519" s="105"/>
      <c r="N1519" s="44"/>
      <c r="O1519" s="76"/>
    </row>
    <row r="1520" spans="1:15" ht="18.75" hidden="1" customHeight="1" thickTop="1" thickBot="1">
      <c r="A1520" s="164"/>
      <c r="B1520" s="181"/>
      <c r="C1520" s="253"/>
      <c r="D1520" s="83"/>
      <c r="E1520" s="111"/>
      <c r="F1520" s="111"/>
      <c r="G1520" s="111"/>
      <c r="H1520" s="111"/>
      <c r="I1520" s="218"/>
      <c r="J1520" s="144"/>
      <c r="K1520" s="184">
        <v>0</v>
      </c>
      <c r="L1520" s="77"/>
      <c r="M1520" s="105"/>
      <c r="N1520" s="44"/>
      <c r="O1520" s="76"/>
    </row>
    <row r="1521" spans="1:15" ht="18.75" customHeight="1" thickTop="1" thickBot="1">
      <c r="A1521" s="164"/>
      <c r="B1521" s="407"/>
      <c r="C1521" s="198" t="s">
        <v>818</v>
      </c>
      <c r="D1521" s="132">
        <v>7321002</v>
      </c>
      <c r="E1521" s="419" t="s">
        <v>826</v>
      </c>
      <c r="F1521" s="419"/>
      <c r="G1521" s="419"/>
      <c r="H1521" s="419"/>
      <c r="I1521" s="133" t="s">
        <v>41</v>
      </c>
      <c r="J1521" s="84" t="s">
        <v>11</v>
      </c>
      <c r="K1521" s="40">
        <v>40.924799999999998</v>
      </c>
      <c r="L1521" s="41">
        <f t="shared" ref="L1521:L1534" si="103">K1521*(1-$H$3/100)</f>
        <v>40.924799999999998</v>
      </c>
      <c r="M1521" s="42">
        <f t="shared" ref="M1521:M1534" si="104">K1521*$H$2</f>
        <v>1723.3433279999999</v>
      </c>
      <c r="N1521" s="135">
        <f t="shared" si="100"/>
        <v>1723.3433279999999</v>
      </c>
      <c r="O1521" s="76"/>
    </row>
    <row r="1522" spans="1:15" ht="18.75" customHeight="1" thickTop="1" thickBot="1">
      <c r="A1522" s="164"/>
      <c r="B1522" s="405"/>
      <c r="C1522" s="169" t="s">
        <v>832</v>
      </c>
      <c r="D1522" s="95">
        <v>7321003</v>
      </c>
      <c r="E1522" s="414" t="s">
        <v>826</v>
      </c>
      <c r="F1522" s="414"/>
      <c r="G1522" s="414"/>
      <c r="H1522" s="414"/>
      <c r="I1522" s="96" t="s">
        <v>41</v>
      </c>
      <c r="J1522" s="165" t="s">
        <v>745</v>
      </c>
      <c r="K1522" s="98">
        <v>28.571400000000001</v>
      </c>
      <c r="L1522" s="99">
        <f t="shared" si="103"/>
        <v>28.571400000000001</v>
      </c>
      <c r="M1522" s="100">
        <f t="shared" si="104"/>
        <v>1203.141654</v>
      </c>
      <c r="N1522" s="69">
        <f t="shared" si="100"/>
        <v>1203.141654</v>
      </c>
      <c r="O1522" s="76"/>
    </row>
    <row r="1523" spans="1:15" ht="18.75" customHeight="1" thickTop="1" thickBot="1">
      <c r="A1523" s="164"/>
      <c r="B1523" s="405"/>
      <c r="C1523" s="197" t="s">
        <v>819</v>
      </c>
      <c r="D1523" s="37">
        <v>7321502</v>
      </c>
      <c r="E1523" s="408" t="s">
        <v>825</v>
      </c>
      <c r="F1523" s="408"/>
      <c r="G1523" s="408"/>
      <c r="H1523" s="408"/>
      <c r="I1523" s="65" t="s">
        <v>41</v>
      </c>
      <c r="J1523" s="84" t="s">
        <v>11</v>
      </c>
      <c r="K1523" s="101">
        <v>62.848799999999997</v>
      </c>
      <c r="L1523" s="70">
        <f t="shared" si="103"/>
        <v>62.848799999999997</v>
      </c>
      <c r="M1523" s="66">
        <f t="shared" si="104"/>
        <v>2646.5629679999997</v>
      </c>
      <c r="N1523" s="43">
        <f t="shared" si="100"/>
        <v>2646.5629679999997</v>
      </c>
      <c r="O1523" s="76"/>
    </row>
    <row r="1524" spans="1:15" ht="18.75" customHeight="1" thickTop="1" thickBot="1">
      <c r="A1524" s="164"/>
      <c r="B1524" s="405"/>
      <c r="C1524" s="169" t="s">
        <v>833</v>
      </c>
      <c r="D1524" s="95">
        <v>7321503</v>
      </c>
      <c r="E1524" s="414" t="s">
        <v>825</v>
      </c>
      <c r="F1524" s="414"/>
      <c r="G1524" s="414"/>
      <c r="H1524" s="414"/>
      <c r="I1524" s="96" t="s">
        <v>41</v>
      </c>
      <c r="J1524" s="165" t="s">
        <v>745</v>
      </c>
      <c r="K1524" s="55">
        <v>51.701300000000003</v>
      </c>
      <c r="L1524" s="56">
        <f t="shared" si="103"/>
        <v>51.701300000000003</v>
      </c>
      <c r="M1524" s="57">
        <f t="shared" si="104"/>
        <v>2177.1417430000001</v>
      </c>
      <c r="N1524" s="58">
        <f t="shared" si="100"/>
        <v>2177.1417430000001</v>
      </c>
      <c r="O1524" s="76"/>
    </row>
    <row r="1525" spans="1:15" ht="18.75" customHeight="1" thickTop="1" thickBot="1">
      <c r="A1525" s="164"/>
      <c r="B1525" s="405"/>
      <c r="C1525" s="199" t="s">
        <v>820</v>
      </c>
      <c r="D1525" s="59">
        <v>7322002</v>
      </c>
      <c r="E1525" s="428" t="s">
        <v>827</v>
      </c>
      <c r="F1525" s="428"/>
      <c r="G1525" s="428"/>
      <c r="H1525" s="428"/>
      <c r="I1525" s="139" t="s">
        <v>41</v>
      </c>
      <c r="J1525" s="84" t="s">
        <v>11</v>
      </c>
      <c r="K1525" s="61">
        <v>83.311199999999999</v>
      </c>
      <c r="L1525" s="62">
        <f t="shared" si="103"/>
        <v>83.311199999999999</v>
      </c>
      <c r="M1525" s="63">
        <f t="shared" si="104"/>
        <v>3508.2346320000001</v>
      </c>
      <c r="N1525" s="67">
        <f t="shared" si="100"/>
        <v>3508.2346320000001</v>
      </c>
      <c r="O1525" s="76"/>
    </row>
    <row r="1526" spans="1:15" ht="18.75" customHeight="1" thickTop="1" thickBot="1">
      <c r="A1526" s="164"/>
      <c r="B1526" s="405"/>
      <c r="C1526" s="169" t="s">
        <v>834</v>
      </c>
      <c r="D1526" s="95">
        <v>7322003</v>
      </c>
      <c r="E1526" s="414" t="s">
        <v>827</v>
      </c>
      <c r="F1526" s="414"/>
      <c r="G1526" s="414"/>
      <c r="H1526" s="414"/>
      <c r="I1526" s="96" t="s">
        <v>41</v>
      </c>
      <c r="J1526" s="165" t="s">
        <v>745</v>
      </c>
      <c r="K1526" s="98">
        <v>66.578000000000003</v>
      </c>
      <c r="L1526" s="99">
        <f t="shared" si="103"/>
        <v>66.578000000000003</v>
      </c>
      <c r="M1526" s="100">
        <f t="shared" si="104"/>
        <v>2803.5995800000001</v>
      </c>
      <c r="N1526" s="69">
        <f t="shared" si="100"/>
        <v>2803.5995800000001</v>
      </c>
      <c r="O1526" s="76"/>
    </row>
    <row r="1527" spans="1:15" ht="18.75" customHeight="1" thickTop="1" thickBot="1">
      <c r="A1527" s="164"/>
      <c r="B1527" s="405"/>
      <c r="C1527" s="197" t="s">
        <v>821</v>
      </c>
      <c r="D1527" s="37">
        <v>7322502</v>
      </c>
      <c r="E1527" s="408" t="s">
        <v>828</v>
      </c>
      <c r="F1527" s="408"/>
      <c r="G1527" s="408"/>
      <c r="H1527" s="408"/>
      <c r="I1527" s="65" t="s">
        <v>41</v>
      </c>
      <c r="J1527" s="84" t="s">
        <v>11</v>
      </c>
      <c r="K1527" s="101">
        <v>102.312</v>
      </c>
      <c r="L1527" s="70">
        <f t="shared" si="103"/>
        <v>102.312</v>
      </c>
      <c r="M1527" s="66">
        <f t="shared" si="104"/>
        <v>4308.3583200000003</v>
      </c>
      <c r="N1527" s="43">
        <f t="shared" si="100"/>
        <v>4308.3583200000003</v>
      </c>
      <c r="O1527" s="76"/>
    </row>
    <row r="1528" spans="1:15" ht="18.75" customHeight="1" thickTop="1" thickBot="1">
      <c r="A1528" s="164"/>
      <c r="B1528" s="405"/>
      <c r="C1528" s="169" t="s">
        <v>835</v>
      </c>
      <c r="D1528" s="95">
        <v>7322503</v>
      </c>
      <c r="E1528" s="414" t="s">
        <v>828</v>
      </c>
      <c r="F1528" s="414"/>
      <c r="G1528" s="414"/>
      <c r="H1528" s="414"/>
      <c r="I1528" s="96" t="s">
        <v>41</v>
      </c>
      <c r="J1528" s="165" t="s">
        <v>745</v>
      </c>
      <c r="K1528" s="98">
        <v>81.969099999999997</v>
      </c>
      <c r="L1528" s="99">
        <f t="shared" si="103"/>
        <v>81.969099999999997</v>
      </c>
      <c r="M1528" s="100">
        <f t="shared" si="104"/>
        <v>3451.718801</v>
      </c>
      <c r="N1528" s="69">
        <f t="shared" si="100"/>
        <v>3451.718801</v>
      </c>
      <c r="O1528" s="76"/>
    </row>
    <row r="1529" spans="1:15" ht="18.75" customHeight="1" thickTop="1" thickBot="1">
      <c r="A1529" s="164"/>
      <c r="B1529" s="405"/>
      <c r="C1529" s="197" t="s">
        <v>822</v>
      </c>
      <c r="D1529" s="37">
        <v>7323002</v>
      </c>
      <c r="E1529" s="408" t="s">
        <v>829</v>
      </c>
      <c r="F1529" s="408"/>
      <c r="G1529" s="408"/>
      <c r="H1529" s="408"/>
      <c r="I1529" s="65" t="s">
        <v>41</v>
      </c>
      <c r="J1529" s="84" t="s">
        <v>11</v>
      </c>
      <c r="K1529" s="101">
        <v>143.23679999999999</v>
      </c>
      <c r="L1529" s="70">
        <f t="shared" si="103"/>
        <v>143.23679999999999</v>
      </c>
      <c r="M1529" s="66">
        <f t="shared" si="104"/>
        <v>6031.7016479999993</v>
      </c>
      <c r="N1529" s="43">
        <f t="shared" si="100"/>
        <v>6031.7016479999993</v>
      </c>
      <c r="O1529" s="76"/>
    </row>
    <row r="1530" spans="1:15" ht="18.75" customHeight="1" thickTop="1" thickBot="1">
      <c r="A1530" s="164"/>
      <c r="B1530" s="405"/>
      <c r="C1530" s="169" t="s">
        <v>836</v>
      </c>
      <c r="D1530" s="95">
        <v>7323003</v>
      </c>
      <c r="E1530" s="414" t="s">
        <v>829</v>
      </c>
      <c r="F1530" s="414"/>
      <c r="G1530" s="414"/>
      <c r="H1530" s="414"/>
      <c r="I1530" s="96" t="s">
        <v>41</v>
      </c>
      <c r="J1530" s="165" t="s">
        <v>745</v>
      </c>
      <c r="K1530" s="98">
        <v>89.651899999999998</v>
      </c>
      <c r="L1530" s="99">
        <f t="shared" si="103"/>
        <v>89.651899999999998</v>
      </c>
      <c r="M1530" s="100">
        <f t="shared" si="104"/>
        <v>3775.241509</v>
      </c>
      <c r="N1530" s="69">
        <f t="shared" si="100"/>
        <v>3775.241509</v>
      </c>
      <c r="O1530" s="76"/>
    </row>
    <row r="1531" spans="1:15" ht="18.75" customHeight="1" thickTop="1" thickBot="1">
      <c r="A1531" s="164"/>
      <c r="B1531" s="405"/>
      <c r="C1531" s="197" t="s">
        <v>823</v>
      </c>
      <c r="D1531" s="37">
        <v>7323502</v>
      </c>
      <c r="E1531" s="408" t="s">
        <v>830</v>
      </c>
      <c r="F1531" s="408"/>
      <c r="G1531" s="408"/>
      <c r="H1531" s="408"/>
      <c r="I1531" s="65" t="s">
        <v>41</v>
      </c>
      <c r="J1531" s="84" t="s">
        <v>11</v>
      </c>
      <c r="K1531" s="101">
        <v>160.77599999999998</v>
      </c>
      <c r="L1531" s="70">
        <f t="shared" si="103"/>
        <v>160.77599999999998</v>
      </c>
      <c r="M1531" s="66">
        <f t="shared" si="104"/>
        <v>6770.2773599999991</v>
      </c>
      <c r="N1531" s="43">
        <f t="shared" si="100"/>
        <v>6770.2773599999991</v>
      </c>
      <c r="O1531" s="76"/>
    </row>
    <row r="1532" spans="1:15" ht="18.75" customHeight="1" thickTop="1" thickBot="1">
      <c r="A1532" s="164"/>
      <c r="B1532" s="405"/>
      <c r="C1532" s="169" t="s">
        <v>837</v>
      </c>
      <c r="D1532" s="95">
        <v>7323503</v>
      </c>
      <c r="E1532" s="414" t="s">
        <v>830</v>
      </c>
      <c r="F1532" s="414"/>
      <c r="G1532" s="414"/>
      <c r="H1532" s="414"/>
      <c r="I1532" s="96" t="s">
        <v>41</v>
      </c>
      <c r="J1532" s="165" t="s">
        <v>745</v>
      </c>
      <c r="K1532" s="98">
        <v>104.2145</v>
      </c>
      <c r="L1532" s="99">
        <f t="shared" si="103"/>
        <v>104.2145</v>
      </c>
      <c r="M1532" s="100">
        <f t="shared" si="104"/>
        <v>4388.4725950000002</v>
      </c>
      <c r="N1532" s="69">
        <f t="shared" si="100"/>
        <v>4388.4725950000002</v>
      </c>
      <c r="O1532" s="76"/>
    </row>
    <row r="1533" spans="1:15" ht="18.75" customHeight="1" thickTop="1" thickBot="1">
      <c r="A1533" s="164"/>
      <c r="B1533" s="405"/>
      <c r="C1533" s="197" t="s">
        <v>824</v>
      </c>
      <c r="D1533" s="37">
        <v>7324002</v>
      </c>
      <c r="E1533" s="408" t="s">
        <v>831</v>
      </c>
      <c r="F1533" s="408"/>
      <c r="G1533" s="408"/>
      <c r="H1533" s="408"/>
      <c r="I1533" s="65" t="s">
        <v>41</v>
      </c>
      <c r="J1533" s="84" t="s">
        <v>11</v>
      </c>
      <c r="K1533" s="101">
        <v>190.00800000000001</v>
      </c>
      <c r="L1533" s="70">
        <f t="shared" si="103"/>
        <v>190.00800000000001</v>
      </c>
      <c r="M1533" s="66">
        <f t="shared" si="104"/>
        <v>8001.2368800000004</v>
      </c>
      <c r="N1533" s="43">
        <f t="shared" ref="N1533:N1634" si="105">M1533*(1-$H$3/100)</f>
        <v>8001.2368800000004</v>
      </c>
      <c r="O1533" s="76"/>
    </row>
    <row r="1534" spans="1:15" ht="18.75" customHeight="1" thickTop="1" thickBot="1">
      <c r="A1534" s="164"/>
      <c r="B1534" s="406"/>
      <c r="C1534" s="166" t="s">
        <v>838</v>
      </c>
      <c r="D1534" s="106">
        <v>7324003</v>
      </c>
      <c r="E1534" s="409" t="s">
        <v>831</v>
      </c>
      <c r="F1534" s="409"/>
      <c r="G1534" s="409"/>
      <c r="H1534" s="409"/>
      <c r="I1534" s="113" t="s">
        <v>41</v>
      </c>
      <c r="J1534" s="165" t="s">
        <v>745</v>
      </c>
      <c r="K1534" s="114">
        <v>110.624</v>
      </c>
      <c r="L1534" s="109">
        <f t="shared" si="103"/>
        <v>110.624</v>
      </c>
      <c r="M1534" s="108">
        <f t="shared" si="104"/>
        <v>4658.3766399999995</v>
      </c>
      <c r="N1534" s="118">
        <f t="shared" si="105"/>
        <v>4658.3766399999995</v>
      </c>
      <c r="O1534" s="76"/>
    </row>
    <row r="1535" spans="1:15" ht="18.75" hidden="1" customHeight="1" thickTop="1" thickBot="1">
      <c r="A1535" s="164"/>
      <c r="B1535" s="181"/>
      <c r="C1535" s="253"/>
      <c r="D1535" s="83"/>
      <c r="E1535" s="111"/>
      <c r="F1535" s="111"/>
      <c r="G1535" s="111"/>
      <c r="H1535" s="111"/>
      <c r="I1535" s="218"/>
      <c r="J1535" s="165"/>
      <c r="K1535" s="184">
        <v>0</v>
      </c>
      <c r="L1535" s="77"/>
      <c r="M1535" s="105"/>
      <c r="N1535" s="44"/>
      <c r="O1535" s="76"/>
    </row>
    <row r="1536" spans="1:15" ht="18.75" hidden="1" customHeight="1" thickTop="1" thickBot="1">
      <c r="A1536" s="164"/>
      <c r="B1536" s="181"/>
      <c r="C1536" s="253"/>
      <c r="D1536" s="83"/>
      <c r="E1536" s="111"/>
      <c r="F1536" s="111"/>
      <c r="G1536" s="111"/>
      <c r="H1536" s="111"/>
      <c r="I1536" s="218"/>
      <c r="J1536" s="165"/>
      <c r="K1536" s="184">
        <v>0</v>
      </c>
      <c r="L1536" s="77"/>
      <c r="M1536" s="105"/>
      <c r="N1536" s="44"/>
      <c r="O1536" s="76"/>
    </row>
    <row r="1537" spans="1:15" ht="18.75" hidden="1" customHeight="1" thickTop="1" thickBot="1">
      <c r="A1537" s="164"/>
      <c r="B1537" s="181"/>
      <c r="C1537" s="253"/>
      <c r="D1537" s="83"/>
      <c r="E1537" s="111"/>
      <c r="F1537" s="111"/>
      <c r="G1537" s="111"/>
      <c r="H1537" s="111"/>
      <c r="I1537" s="218"/>
      <c r="J1537" s="165"/>
      <c r="K1537" s="184">
        <v>0</v>
      </c>
      <c r="L1537" s="77"/>
      <c r="M1537" s="105"/>
      <c r="N1537" s="44"/>
      <c r="O1537" s="76"/>
    </row>
    <row r="1538" spans="1:15" ht="18.75" hidden="1" customHeight="1" thickTop="1" thickBot="1">
      <c r="A1538" s="164"/>
      <c r="B1538" s="181"/>
      <c r="C1538" s="253"/>
      <c r="D1538" s="83"/>
      <c r="E1538" s="111"/>
      <c r="F1538" s="111"/>
      <c r="G1538" s="111"/>
      <c r="H1538" s="111"/>
      <c r="I1538" s="218"/>
      <c r="J1538" s="165"/>
      <c r="K1538" s="184">
        <v>0</v>
      </c>
      <c r="L1538" s="77"/>
      <c r="M1538" s="105"/>
      <c r="N1538" s="44"/>
      <c r="O1538" s="76"/>
    </row>
    <row r="1539" spans="1:15" ht="18.75" hidden="1" customHeight="1" thickTop="1" thickBot="1">
      <c r="A1539" s="164"/>
      <c r="B1539" s="181"/>
      <c r="C1539" s="253"/>
      <c r="D1539" s="83"/>
      <c r="E1539" s="111"/>
      <c r="F1539" s="111"/>
      <c r="G1539" s="111"/>
      <c r="H1539" s="111"/>
      <c r="I1539" s="218"/>
      <c r="J1539" s="165"/>
      <c r="K1539" s="184">
        <v>0</v>
      </c>
      <c r="L1539" s="77"/>
      <c r="M1539" s="105"/>
      <c r="N1539" s="44"/>
      <c r="O1539" s="76"/>
    </row>
    <row r="1540" spans="1:15" ht="18.75" hidden="1" customHeight="1" thickTop="1" thickBot="1">
      <c r="A1540" s="164"/>
      <c r="B1540" s="181"/>
      <c r="C1540" s="253"/>
      <c r="D1540" s="83"/>
      <c r="E1540" s="111"/>
      <c r="F1540" s="111"/>
      <c r="G1540" s="111"/>
      <c r="H1540" s="111"/>
      <c r="I1540" s="218"/>
      <c r="J1540" s="165"/>
      <c r="K1540" s="184">
        <v>0</v>
      </c>
      <c r="L1540" s="77"/>
      <c r="M1540" s="105"/>
      <c r="N1540" s="44"/>
      <c r="O1540" s="76"/>
    </row>
    <row r="1541" spans="1:15" ht="18.75" hidden="1" customHeight="1" thickTop="1" thickBot="1">
      <c r="A1541" s="164"/>
      <c r="B1541" s="181"/>
      <c r="C1541" s="253"/>
      <c r="D1541" s="83"/>
      <c r="E1541" s="111"/>
      <c r="F1541" s="111"/>
      <c r="G1541" s="111"/>
      <c r="H1541" s="111"/>
      <c r="I1541" s="218"/>
      <c r="J1541" s="165"/>
      <c r="K1541" s="184">
        <v>0</v>
      </c>
      <c r="L1541" s="77"/>
      <c r="M1541" s="105"/>
      <c r="N1541" s="44"/>
      <c r="O1541" s="76"/>
    </row>
    <row r="1542" spans="1:15" ht="18.75" hidden="1" customHeight="1" thickTop="1" thickBot="1">
      <c r="A1542" s="164"/>
      <c r="B1542" s="181"/>
      <c r="C1542" s="253"/>
      <c r="D1542" s="83"/>
      <c r="E1542" s="111"/>
      <c r="F1542" s="111"/>
      <c r="G1542" s="111"/>
      <c r="H1542" s="111"/>
      <c r="I1542" s="218"/>
      <c r="J1542" s="165"/>
      <c r="K1542" s="184">
        <v>0</v>
      </c>
      <c r="L1542" s="77"/>
      <c r="M1542" s="105"/>
      <c r="N1542" s="44"/>
      <c r="O1542" s="76"/>
    </row>
    <row r="1543" spans="1:15" ht="18.75" hidden="1" customHeight="1" thickTop="1" thickBot="1">
      <c r="A1543" s="164"/>
      <c r="B1543" s="181"/>
      <c r="C1543" s="253"/>
      <c r="D1543" s="83"/>
      <c r="E1543" s="111"/>
      <c r="F1543" s="111"/>
      <c r="G1543" s="111"/>
      <c r="H1543" s="111"/>
      <c r="I1543" s="218"/>
      <c r="J1543" s="165"/>
      <c r="K1543" s="184">
        <v>0</v>
      </c>
      <c r="L1543" s="77"/>
      <c r="M1543" s="105"/>
      <c r="N1543" s="44"/>
      <c r="O1543" s="76"/>
    </row>
    <row r="1544" spans="1:15" ht="18.75" hidden="1" customHeight="1" thickTop="1" thickBot="1">
      <c r="A1544" s="164"/>
      <c r="B1544" s="181"/>
      <c r="C1544" s="253"/>
      <c r="D1544" s="83"/>
      <c r="E1544" s="111"/>
      <c r="F1544" s="111"/>
      <c r="G1544" s="111"/>
      <c r="H1544" s="111"/>
      <c r="I1544" s="218"/>
      <c r="J1544" s="165"/>
      <c r="K1544" s="184">
        <v>0</v>
      </c>
      <c r="L1544" s="77"/>
      <c r="M1544" s="105"/>
      <c r="N1544" s="44"/>
      <c r="O1544" s="76"/>
    </row>
    <row r="1545" spans="1:15" ht="18.75" customHeight="1" thickTop="1" thickBot="1">
      <c r="A1545" s="164"/>
      <c r="B1545" s="407"/>
      <c r="C1545" s="38" t="s">
        <v>839</v>
      </c>
      <c r="D1545" s="37">
        <v>7330102</v>
      </c>
      <c r="E1545" s="408" t="s">
        <v>840</v>
      </c>
      <c r="F1545" s="408"/>
      <c r="G1545" s="408"/>
      <c r="H1545" s="408"/>
      <c r="I1545" s="65" t="s">
        <v>41</v>
      </c>
      <c r="J1545" s="84" t="s">
        <v>11</v>
      </c>
      <c r="K1545" s="101">
        <v>68.6952</v>
      </c>
      <c r="L1545" s="70">
        <f t="shared" ref="L1545:L1552" si="106">K1545*(1-$H$3/100)</f>
        <v>68.6952</v>
      </c>
      <c r="M1545" s="66">
        <f t="shared" ref="M1545:M1552" si="107">K1545*$H$2</f>
        <v>2892.754872</v>
      </c>
      <c r="N1545" s="43">
        <f t="shared" si="105"/>
        <v>2892.754872</v>
      </c>
      <c r="O1545" s="76"/>
    </row>
    <row r="1546" spans="1:15" ht="18.75" customHeight="1" thickTop="1" thickBot="1">
      <c r="A1546" s="164"/>
      <c r="B1546" s="405"/>
      <c r="C1546" s="112" t="s">
        <v>841</v>
      </c>
      <c r="D1546" s="95">
        <v>7330103</v>
      </c>
      <c r="E1546" s="414" t="s">
        <v>840</v>
      </c>
      <c r="F1546" s="414"/>
      <c r="G1546" s="414"/>
      <c r="H1546" s="414"/>
      <c r="I1546" s="96" t="s">
        <v>41</v>
      </c>
      <c r="J1546" s="165" t="s">
        <v>745</v>
      </c>
      <c r="K1546" s="98">
        <v>34.738500000000002</v>
      </c>
      <c r="L1546" s="99">
        <f t="shared" si="106"/>
        <v>34.738500000000002</v>
      </c>
      <c r="M1546" s="100">
        <f t="shared" si="107"/>
        <v>1462.8382350000002</v>
      </c>
      <c r="N1546" s="69">
        <f t="shared" si="105"/>
        <v>1462.8382350000002</v>
      </c>
      <c r="O1546" s="76"/>
    </row>
    <row r="1547" spans="1:15" ht="18.75" customHeight="1" thickTop="1" thickBot="1">
      <c r="A1547" s="425" t="s">
        <v>2</v>
      </c>
      <c r="B1547" s="405"/>
      <c r="C1547" s="38" t="s">
        <v>842</v>
      </c>
      <c r="D1547" s="37">
        <v>7330202</v>
      </c>
      <c r="E1547" s="408" t="s">
        <v>848</v>
      </c>
      <c r="F1547" s="408"/>
      <c r="G1547" s="408"/>
      <c r="H1547" s="408"/>
      <c r="I1547" s="65" t="s">
        <v>41</v>
      </c>
      <c r="J1547" s="84" t="s">
        <v>11</v>
      </c>
      <c r="K1547" s="101">
        <v>133.00559999999999</v>
      </c>
      <c r="L1547" s="70">
        <f t="shared" si="106"/>
        <v>133.00559999999999</v>
      </c>
      <c r="M1547" s="66">
        <f t="shared" si="107"/>
        <v>5600.8658159999995</v>
      </c>
      <c r="N1547" s="43">
        <f t="shared" si="105"/>
        <v>5600.8658159999995</v>
      </c>
      <c r="O1547" s="76"/>
    </row>
    <row r="1548" spans="1:15" ht="18.75" customHeight="1" thickTop="1" thickBot="1">
      <c r="A1548" s="426"/>
      <c r="B1548" s="405"/>
      <c r="C1548" s="112" t="s">
        <v>843</v>
      </c>
      <c r="D1548" s="95">
        <v>7330203</v>
      </c>
      <c r="E1548" s="414" t="s">
        <v>848</v>
      </c>
      <c r="F1548" s="414"/>
      <c r="G1548" s="414"/>
      <c r="H1548" s="414"/>
      <c r="I1548" s="96" t="s">
        <v>41</v>
      </c>
      <c r="J1548" s="165" t="s">
        <v>745</v>
      </c>
      <c r="K1548" s="98">
        <v>46.414299999999997</v>
      </c>
      <c r="L1548" s="99">
        <f t="shared" si="106"/>
        <v>46.414299999999997</v>
      </c>
      <c r="M1548" s="100">
        <f t="shared" si="107"/>
        <v>1954.5061729999998</v>
      </c>
      <c r="N1548" s="69">
        <f t="shared" si="105"/>
        <v>1954.5061729999998</v>
      </c>
      <c r="O1548" s="76"/>
    </row>
    <row r="1549" spans="1:15" ht="18.75" customHeight="1" thickTop="1" thickBot="1">
      <c r="A1549" s="426"/>
      <c r="B1549" s="405"/>
      <c r="C1549" s="38" t="s">
        <v>844</v>
      </c>
      <c r="D1549" s="37">
        <v>7330302</v>
      </c>
      <c r="E1549" s="408" t="s">
        <v>849</v>
      </c>
      <c r="F1549" s="408"/>
      <c r="G1549" s="408"/>
      <c r="H1549" s="408"/>
      <c r="I1549" s="65" t="s">
        <v>41</v>
      </c>
      <c r="J1549" s="84" t="s">
        <v>11</v>
      </c>
      <c r="K1549" s="101">
        <v>219.23999999999998</v>
      </c>
      <c r="L1549" s="70">
        <f t="shared" si="106"/>
        <v>219.23999999999998</v>
      </c>
      <c r="M1549" s="66">
        <f t="shared" si="107"/>
        <v>9232.1963999999989</v>
      </c>
      <c r="N1549" s="43">
        <f t="shared" si="105"/>
        <v>9232.1963999999989</v>
      </c>
      <c r="O1549" s="76"/>
    </row>
    <row r="1550" spans="1:15" ht="18.75" customHeight="1" thickTop="1" thickBot="1">
      <c r="A1550" s="426"/>
      <c r="B1550" s="405"/>
      <c r="C1550" s="112" t="s">
        <v>845</v>
      </c>
      <c r="D1550" s="95">
        <v>7330303</v>
      </c>
      <c r="E1550" s="414" t="s">
        <v>849</v>
      </c>
      <c r="F1550" s="414"/>
      <c r="G1550" s="414"/>
      <c r="H1550" s="414"/>
      <c r="I1550" s="96" t="s">
        <v>41</v>
      </c>
      <c r="J1550" s="165" t="s">
        <v>745</v>
      </c>
      <c r="K1550" s="98">
        <v>71.573300000000003</v>
      </c>
      <c r="L1550" s="99">
        <f t="shared" si="106"/>
        <v>71.573300000000003</v>
      </c>
      <c r="M1550" s="100">
        <f t="shared" si="107"/>
        <v>3013.9516630000003</v>
      </c>
      <c r="N1550" s="69">
        <f t="shared" si="105"/>
        <v>3013.9516630000003</v>
      </c>
      <c r="O1550" s="76"/>
    </row>
    <row r="1551" spans="1:15" ht="18.75" customHeight="1" thickTop="1" thickBot="1">
      <c r="A1551" s="426"/>
      <c r="B1551" s="405"/>
      <c r="C1551" s="38" t="s">
        <v>846</v>
      </c>
      <c r="D1551" s="37">
        <v>7330402</v>
      </c>
      <c r="E1551" s="408" t="s">
        <v>850</v>
      </c>
      <c r="F1551" s="408"/>
      <c r="G1551" s="408"/>
      <c r="H1551" s="408"/>
      <c r="I1551" s="65" t="s">
        <v>41</v>
      </c>
      <c r="J1551" s="84" t="s">
        <v>11</v>
      </c>
      <c r="K1551" s="101">
        <v>274.7808</v>
      </c>
      <c r="L1551" s="70">
        <f t="shared" si="106"/>
        <v>274.7808</v>
      </c>
      <c r="M1551" s="66">
        <f t="shared" si="107"/>
        <v>11571.019488</v>
      </c>
      <c r="N1551" s="43">
        <f t="shared" si="105"/>
        <v>11571.019488</v>
      </c>
      <c r="O1551" s="76"/>
    </row>
    <row r="1552" spans="1:15" ht="18.75" customHeight="1" thickTop="1" thickBot="1">
      <c r="A1552" s="426"/>
      <c r="B1552" s="406"/>
      <c r="C1552" s="110" t="s">
        <v>847</v>
      </c>
      <c r="D1552" s="106">
        <v>7330403</v>
      </c>
      <c r="E1552" s="409" t="s">
        <v>850</v>
      </c>
      <c r="F1552" s="409"/>
      <c r="G1552" s="409"/>
      <c r="H1552" s="409"/>
      <c r="I1552" s="113" t="s">
        <v>41</v>
      </c>
      <c r="J1552" s="165" t="s">
        <v>745</v>
      </c>
      <c r="K1552" s="114">
        <v>99.671199999999999</v>
      </c>
      <c r="L1552" s="109">
        <f t="shared" si="106"/>
        <v>99.671199999999999</v>
      </c>
      <c r="M1552" s="108">
        <f t="shared" si="107"/>
        <v>4197.1542319999999</v>
      </c>
      <c r="N1552" s="118">
        <f t="shared" si="105"/>
        <v>4197.1542319999999</v>
      </c>
      <c r="O1552" s="76"/>
    </row>
    <row r="1553" spans="1:15" ht="18.75" hidden="1" customHeight="1" thickTop="1" thickBot="1">
      <c r="A1553" s="426"/>
      <c r="B1553" s="181"/>
      <c r="C1553" s="111"/>
      <c r="D1553" s="83"/>
      <c r="E1553" s="111"/>
      <c r="F1553" s="111"/>
      <c r="G1553" s="111"/>
      <c r="H1553" s="111"/>
      <c r="I1553" s="218"/>
      <c r="J1553" s="165"/>
      <c r="K1553" s="184">
        <v>0</v>
      </c>
      <c r="L1553" s="77"/>
      <c r="M1553" s="105"/>
      <c r="N1553" s="44"/>
      <c r="O1553" s="76"/>
    </row>
    <row r="1554" spans="1:15" ht="18.75" hidden="1" customHeight="1" thickTop="1" thickBot="1">
      <c r="A1554" s="426"/>
      <c r="B1554" s="181"/>
      <c r="C1554" s="111"/>
      <c r="D1554" s="83"/>
      <c r="E1554" s="111"/>
      <c r="F1554" s="111"/>
      <c r="G1554" s="111"/>
      <c r="H1554" s="111"/>
      <c r="I1554" s="218"/>
      <c r="J1554" s="165"/>
      <c r="K1554" s="184">
        <v>0</v>
      </c>
      <c r="L1554" s="77"/>
      <c r="M1554" s="105"/>
      <c r="N1554" s="44"/>
      <c r="O1554" s="76"/>
    </row>
    <row r="1555" spans="1:15" ht="18.75" hidden="1" customHeight="1" thickTop="1" thickBot="1">
      <c r="A1555" s="426"/>
      <c r="B1555" s="181"/>
      <c r="C1555" s="111"/>
      <c r="D1555" s="83"/>
      <c r="E1555" s="111"/>
      <c r="F1555" s="111"/>
      <c r="G1555" s="111"/>
      <c r="H1555" s="111"/>
      <c r="I1555" s="218"/>
      <c r="J1555" s="165"/>
      <c r="K1555" s="184">
        <v>0</v>
      </c>
      <c r="L1555" s="77"/>
      <c r="M1555" s="105"/>
      <c r="N1555" s="44"/>
      <c r="O1555" s="76"/>
    </row>
    <row r="1556" spans="1:15" ht="18.75" hidden="1" customHeight="1" thickTop="1" thickBot="1">
      <c r="A1556" s="426"/>
      <c r="B1556" s="181"/>
      <c r="C1556" s="111"/>
      <c r="D1556" s="83"/>
      <c r="E1556" s="111"/>
      <c r="F1556" s="111"/>
      <c r="G1556" s="111"/>
      <c r="H1556" s="111"/>
      <c r="I1556" s="218"/>
      <c r="J1556" s="165"/>
      <c r="K1556" s="184">
        <v>0</v>
      </c>
      <c r="L1556" s="77"/>
      <c r="M1556" s="105"/>
      <c r="N1556" s="44"/>
      <c r="O1556" s="76"/>
    </row>
    <row r="1557" spans="1:15" ht="18.75" hidden="1" customHeight="1" thickTop="1" thickBot="1">
      <c r="A1557" s="426"/>
      <c r="B1557" s="181"/>
      <c r="C1557" s="111"/>
      <c r="D1557" s="83"/>
      <c r="E1557" s="111"/>
      <c r="F1557" s="111"/>
      <c r="G1557" s="111"/>
      <c r="H1557" s="111"/>
      <c r="I1557" s="218"/>
      <c r="J1557" s="165"/>
      <c r="K1557" s="184">
        <v>0</v>
      </c>
      <c r="L1557" s="77"/>
      <c r="M1557" s="105"/>
      <c r="N1557" s="44"/>
      <c r="O1557" s="76"/>
    </row>
    <row r="1558" spans="1:15" ht="18.75" hidden="1" customHeight="1" thickTop="1" thickBot="1">
      <c r="A1558" s="426"/>
      <c r="B1558" s="181"/>
      <c r="C1558" s="111"/>
      <c r="D1558" s="83"/>
      <c r="E1558" s="111"/>
      <c r="F1558" s="111"/>
      <c r="G1558" s="111"/>
      <c r="H1558" s="111"/>
      <c r="I1558" s="218"/>
      <c r="J1558" s="165"/>
      <c r="K1558" s="184">
        <v>0</v>
      </c>
      <c r="L1558" s="77"/>
      <c r="M1558" s="105"/>
      <c r="N1558" s="44"/>
      <c r="O1558" s="76"/>
    </row>
    <row r="1559" spans="1:15" ht="18.75" hidden="1" customHeight="1" thickTop="1" thickBot="1">
      <c r="A1559" s="426"/>
      <c r="B1559" s="181"/>
      <c r="C1559" s="111"/>
      <c r="D1559" s="83"/>
      <c r="E1559" s="111"/>
      <c r="F1559" s="111"/>
      <c r="G1559" s="111"/>
      <c r="H1559" s="111"/>
      <c r="I1559" s="218"/>
      <c r="J1559" s="165"/>
      <c r="K1559" s="184">
        <v>0</v>
      </c>
      <c r="L1559" s="77"/>
      <c r="M1559" s="105"/>
      <c r="N1559" s="44"/>
      <c r="O1559" s="76"/>
    </row>
    <row r="1560" spans="1:15" ht="18.75" hidden="1" customHeight="1" thickTop="1" thickBot="1">
      <c r="A1560" s="426"/>
      <c r="B1560" s="181"/>
      <c r="C1560" s="111"/>
      <c r="D1560" s="83"/>
      <c r="E1560" s="111"/>
      <c r="F1560" s="111"/>
      <c r="G1560" s="111"/>
      <c r="H1560" s="111"/>
      <c r="I1560" s="218"/>
      <c r="J1560" s="165"/>
      <c r="K1560" s="184">
        <v>0</v>
      </c>
      <c r="L1560" s="77"/>
      <c r="M1560" s="105"/>
      <c r="N1560" s="44"/>
      <c r="O1560" s="76"/>
    </row>
    <row r="1561" spans="1:15" ht="18.75" hidden="1" customHeight="1" thickTop="1" thickBot="1">
      <c r="A1561" s="426"/>
      <c r="B1561" s="181"/>
      <c r="C1561" s="111"/>
      <c r="D1561" s="83"/>
      <c r="E1561" s="111"/>
      <c r="F1561" s="111"/>
      <c r="G1561" s="111"/>
      <c r="H1561" s="111"/>
      <c r="I1561" s="218"/>
      <c r="J1561" s="165"/>
      <c r="K1561" s="184">
        <v>0</v>
      </c>
      <c r="L1561" s="77"/>
      <c r="M1561" s="105"/>
      <c r="N1561" s="44"/>
      <c r="O1561" s="76"/>
    </row>
    <row r="1562" spans="1:15" ht="18.75" hidden="1" customHeight="1" thickTop="1" thickBot="1">
      <c r="A1562" s="426"/>
      <c r="B1562" s="181"/>
      <c r="C1562" s="111"/>
      <c r="D1562" s="83"/>
      <c r="E1562" s="111"/>
      <c r="F1562" s="111"/>
      <c r="G1562" s="111"/>
      <c r="H1562" s="111"/>
      <c r="I1562" s="218"/>
      <c r="J1562" s="165"/>
      <c r="K1562" s="184">
        <v>0</v>
      </c>
      <c r="L1562" s="77"/>
      <c r="M1562" s="105"/>
      <c r="N1562" s="44"/>
      <c r="O1562" s="76"/>
    </row>
    <row r="1563" spans="1:15" ht="18.75" customHeight="1" thickTop="1" thickBot="1">
      <c r="A1563" s="426"/>
      <c r="B1563" s="407"/>
      <c r="C1563" s="38" t="s">
        <v>851</v>
      </c>
      <c r="D1563" s="37">
        <v>7335113</v>
      </c>
      <c r="E1563" s="408" t="s">
        <v>859</v>
      </c>
      <c r="F1563" s="408"/>
      <c r="G1563" s="408"/>
      <c r="H1563" s="408"/>
      <c r="I1563" s="65" t="s">
        <v>41</v>
      </c>
      <c r="J1563" s="167" t="s">
        <v>889</v>
      </c>
      <c r="K1563" s="101">
        <v>71.591899999999995</v>
      </c>
      <c r="L1563" s="70">
        <f t="shared" ref="L1563:L1570" si="108">K1563*(1-$H$3/100)</f>
        <v>71.591899999999995</v>
      </c>
      <c r="M1563" s="66">
        <f t="shared" ref="M1563:M1570" si="109">K1563*$H$2</f>
        <v>3014.7349089999998</v>
      </c>
      <c r="N1563" s="43">
        <f t="shared" si="105"/>
        <v>3014.7349089999998</v>
      </c>
      <c r="O1563" s="76"/>
    </row>
    <row r="1564" spans="1:15" ht="18.75" customHeight="1" thickTop="1" thickBot="1">
      <c r="A1564" s="426"/>
      <c r="B1564" s="405"/>
      <c r="C1564" s="112" t="s">
        <v>852</v>
      </c>
      <c r="D1564" s="95">
        <v>7335142</v>
      </c>
      <c r="E1564" s="414" t="s">
        <v>859</v>
      </c>
      <c r="F1564" s="414"/>
      <c r="G1564" s="414"/>
      <c r="H1564" s="414"/>
      <c r="I1564" s="96" t="s">
        <v>41</v>
      </c>
      <c r="J1564" s="143" t="s">
        <v>384</v>
      </c>
      <c r="K1564" s="98">
        <v>86.234399999999994</v>
      </c>
      <c r="L1564" s="99">
        <f t="shared" si="108"/>
        <v>86.234399999999994</v>
      </c>
      <c r="M1564" s="100">
        <f t="shared" si="109"/>
        <v>3631.3305839999998</v>
      </c>
      <c r="N1564" s="69">
        <f t="shared" si="105"/>
        <v>3631.3305839999998</v>
      </c>
      <c r="O1564" s="76"/>
    </row>
    <row r="1565" spans="1:15" ht="18.75" customHeight="1" thickTop="1" thickBot="1">
      <c r="A1565" s="426"/>
      <c r="B1565" s="405"/>
      <c r="C1565" s="38" t="s">
        <v>853</v>
      </c>
      <c r="D1565" s="37">
        <v>7335213</v>
      </c>
      <c r="E1565" s="408" t="s">
        <v>860</v>
      </c>
      <c r="F1565" s="408"/>
      <c r="G1565" s="408"/>
      <c r="H1565" s="408"/>
      <c r="I1565" s="65" t="s">
        <v>41</v>
      </c>
      <c r="J1565" s="167" t="s">
        <v>889</v>
      </c>
      <c r="K1565" s="101">
        <v>102.04689999999999</v>
      </c>
      <c r="L1565" s="70">
        <f t="shared" si="108"/>
        <v>102.04689999999999</v>
      </c>
      <c r="M1565" s="66">
        <f t="shared" si="109"/>
        <v>4297.1949589999995</v>
      </c>
      <c r="N1565" s="43">
        <f t="shared" si="105"/>
        <v>4297.1949589999995</v>
      </c>
      <c r="O1565" s="76"/>
    </row>
    <row r="1566" spans="1:15" ht="18.75" customHeight="1" thickTop="1" thickBot="1">
      <c r="A1566" s="426"/>
      <c r="B1566" s="405"/>
      <c r="C1566" s="112" t="s">
        <v>854</v>
      </c>
      <c r="D1566" s="95">
        <v>7335242</v>
      </c>
      <c r="E1566" s="414" t="s">
        <v>860</v>
      </c>
      <c r="F1566" s="414"/>
      <c r="G1566" s="414"/>
      <c r="H1566" s="414"/>
      <c r="I1566" s="96" t="s">
        <v>41</v>
      </c>
      <c r="J1566" s="143" t="s">
        <v>384</v>
      </c>
      <c r="K1566" s="98">
        <v>153.46799999999999</v>
      </c>
      <c r="L1566" s="99">
        <f t="shared" si="108"/>
        <v>153.46799999999999</v>
      </c>
      <c r="M1566" s="100">
        <f t="shared" si="109"/>
        <v>6462.5374799999991</v>
      </c>
      <c r="N1566" s="69">
        <f t="shared" si="105"/>
        <v>6462.5374799999991</v>
      </c>
      <c r="O1566" s="76"/>
    </row>
    <row r="1567" spans="1:15" ht="18.75" customHeight="1" thickTop="1" thickBot="1">
      <c r="A1567" s="164"/>
      <c r="B1567" s="405"/>
      <c r="C1567" s="38" t="s">
        <v>855</v>
      </c>
      <c r="D1567" s="37">
        <v>7335313</v>
      </c>
      <c r="E1567" s="408" t="s">
        <v>861</v>
      </c>
      <c r="F1567" s="408"/>
      <c r="G1567" s="408"/>
      <c r="H1567" s="408"/>
      <c r="I1567" s="65" t="s">
        <v>41</v>
      </c>
      <c r="J1567" s="167" t="s">
        <v>889</v>
      </c>
      <c r="K1567" s="101">
        <v>120.52290000000001</v>
      </c>
      <c r="L1567" s="70">
        <f t="shared" si="108"/>
        <v>120.52290000000001</v>
      </c>
      <c r="M1567" s="66">
        <f t="shared" si="109"/>
        <v>5075.2193189999998</v>
      </c>
      <c r="N1567" s="43">
        <f t="shared" si="105"/>
        <v>5075.2193189999998</v>
      </c>
      <c r="O1567" s="76"/>
    </row>
    <row r="1568" spans="1:15" ht="18.75" customHeight="1" thickTop="1" thickBot="1">
      <c r="A1568" s="164"/>
      <c r="B1568" s="405"/>
      <c r="C1568" s="112" t="s">
        <v>856</v>
      </c>
      <c r="D1568" s="95">
        <v>7335342</v>
      </c>
      <c r="E1568" s="414" t="s">
        <v>861</v>
      </c>
      <c r="F1568" s="414"/>
      <c r="G1568" s="414"/>
      <c r="H1568" s="414"/>
      <c r="I1568" s="96" t="s">
        <v>41</v>
      </c>
      <c r="J1568" s="143" t="s">
        <v>384</v>
      </c>
      <c r="K1568" s="98">
        <v>255.77999999999997</v>
      </c>
      <c r="L1568" s="99">
        <f t="shared" si="108"/>
        <v>255.77999999999997</v>
      </c>
      <c r="M1568" s="100">
        <f t="shared" si="109"/>
        <v>10770.895799999998</v>
      </c>
      <c r="N1568" s="69">
        <f t="shared" si="105"/>
        <v>10770.895799999998</v>
      </c>
      <c r="O1568" s="76"/>
    </row>
    <row r="1569" spans="1:15" ht="18.75" customHeight="1" thickTop="1" thickBot="1">
      <c r="A1569" s="164"/>
      <c r="B1569" s="405"/>
      <c r="C1569" s="38" t="s">
        <v>857</v>
      </c>
      <c r="D1569" s="37">
        <v>7335413</v>
      </c>
      <c r="E1569" s="408" t="s">
        <v>862</v>
      </c>
      <c r="F1569" s="408"/>
      <c r="G1569" s="408"/>
      <c r="H1569" s="408"/>
      <c r="I1569" s="65" t="s">
        <v>41</v>
      </c>
      <c r="J1569" s="167" t="s">
        <v>889</v>
      </c>
      <c r="K1569" s="101">
        <v>141.50899999999999</v>
      </c>
      <c r="L1569" s="70">
        <f t="shared" si="108"/>
        <v>141.50899999999999</v>
      </c>
      <c r="M1569" s="66">
        <f t="shared" si="109"/>
        <v>5958.9439899999998</v>
      </c>
      <c r="N1569" s="43">
        <f t="shared" si="105"/>
        <v>5958.9439899999998</v>
      </c>
      <c r="O1569" s="76"/>
    </row>
    <row r="1570" spans="1:15" ht="18.75" customHeight="1" thickTop="1" thickBot="1">
      <c r="A1570" s="164"/>
      <c r="B1570" s="406"/>
      <c r="C1570" s="110" t="s">
        <v>858</v>
      </c>
      <c r="D1570" s="106">
        <v>7335442</v>
      </c>
      <c r="E1570" s="409" t="s">
        <v>862</v>
      </c>
      <c r="F1570" s="409"/>
      <c r="G1570" s="409"/>
      <c r="H1570" s="409"/>
      <c r="I1570" s="107" t="s">
        <v>41</v>
      </c>
      <c r="J1570" s="143" t="s">
        <v>384</v>
      </c>
      <c r="K1570" s="114">
        <v>336.16800000000001</v>
      </c>
      <c r="L1570" s="109">
        <f t="shared" si="108"/>
        <v>336.16800000000001</v>
      </c>
      <c r="M1570" s="108">
        <f t="shared" si="109"/>
        <v>14156.03448</v>
      </c>
      <c r="N1570" s="118">
        <f t="shared" si="105"/>
        <v>14156.03448</v>
      </c>
      <c r="O1570" s="76"/>
    </row>
    <row r="1571" spans="1:15" ht="18.75" hidden="1" customHeight="1" thickTop="1" thickBot="1">
      <c r="A1571" s="164"/>
      <c r="B1571" s="181"/>
      <c r="C1571" s="111"/>
      <c r="D1571" s="83"/>
      <c r="E1571" s="111"/>
      <c r="F1571" s="111"/>
      <c r="G1571" s="111"/>
      <c r="H1571" s="111"/>
      <c r="I1571" s="104"/>
      <c r="J1571" s="143"/>
      <c r="K1571" s="184">
        <v>0</v>
      </c>
      <c r="L1571" s="77"/>
      <c r="M1571" s="105"/>
      <c r="N1571" s="44"/>
      <c r="O1571" s="76"/>
    </row>
    <row r="1572" spans="1:15" ht="18.75" hidden="1" customHeight="1" thickTop="1" thickBot="1">
      <c r="A1572" s="164"/>
      <c r="B1572" s="181"/>
      <c r="C1572" s="111"/>
      <c r="D1572" s="83"/>
      <c r="E1572" s="111"/>
      <c r="F1572" s="111"/>
      <c r="G1572" s="111"/>
      <c r="H1572" s="111"/>
      <c r="I1572" s="104"/>
      <c r="J1572" s="143"/>
      <c r="K1572" s="184">
        <v>0</v>
      </c>
      <c r="L1572" s="77"/>
      <c r="M1572" s="105"/>
      <c r="N1572" s="44"/>
      <c r="O1572" s="76"/>
    </row>
    <row r="1573" spans="1:15" ht="18.75" hidden="1" customHeight="1" thickTop="1" thickBot="1">
      <c r="A1573" s="164"/>
      <c r="B1573" s="181"/>
      <c r="C1573" s="111"/>
      <c r="D1573" s="83"/>
      <c r="E1573" s="111"/>
      <c r="F1573" s="111"/>
      <c r="G1573" s="111"/>
      <c r="H1573" s="111"/>
      <c r="I1573" s="104"/>
      <c r="J1573" s="143"/>
      <c r="K1573" s="184">
        <v>0</v>
      </c>
      <c r="L1573" s="77"/>
      <c r="M1573" s="105"/>
      <c r="N1573" s="44"/>
      <c r="O1573" s="76"/>
    </row>
    <row r="1574" spans="1:15" ht="18.75" hidden="1" customHeight="1" thickTop="1" thickBot="1">
      <c r="A1574" s="164"/>
      <c r="B1574" s="181"/>
      <c r="C1574" s="111"/>
      <c r="D1574" s="83"/>
      <c r="E1574" s="111"/>
      <c r="F1574" s="111"/>
      <c r="G1574" s="111"/>
      <c r="H1574" s="111"/>
      <c r="I1574" s="104"/>
      <c r="J1574" s="143"/>
      <c r="K1574" s="184">
        <v>0</v>
      </c>
      <c r="L1574" s="77"/>
      <c r="M1574" s="105"/>
      <c r="N1574" s="44"/>
      <c r="O1574" s="76"/>
    </row>
    <row r="1575" spans="1:15" ht="18.75" hidden="1" customHeight="1" thickTop="1" thickBot="1">
      <c r="A1575" s="164"/>
      <c r="B1575" s="181"/>
      <c r="C1575" s="111"/>
      <c r="D1575" s="83"/>
      <c r="E1575" s="111"/>
      <c r="F1575" s="111"/>
      <c r="G1575" s="111"/>
      <c r="H1575" s="111"/>
      <c r="I1575" s="104"/>
      <c r="J1575" s="143"/>
      <c r="K1575" s="184">
        <v>0</v>
      </c>
      <c r="L1575" s="77"/>
      <c r="M1575" s="105"/>
      <c r="N1575" s="44"/>
      <c r="O1575" s="76"/>
    </row>
    <row r="1576" spans="1:15" ht="18.75" hidden="1" customHeight="1" thickTop="1" thickBot="1">
      <c r="A1576" s="164"/>
      <c r="B1576" s="181"/>
      <c r="C1576" s="111"/>
      <c r="D1576" s="83"/>
      <c r="E1576" s="111"/>
      <c r="F1576" s="111"/>
      <c r="G1576" s="111"/>
      <c r="H1576" s="111"/>
      <c r="I1576" s="104"/>
      <c r="J1576" s="143"/>
      <c r="K1576" s="184">
        <v>0</v>
      </c>
      <c r="L1576" s="77"/>
      <c r="M1576" s="105"/>
      <c r="N1576" s="44"/>
      <c r="O1576" s="76"/>
    </row>
    <row r="1577" spans="1:15" ht="18.75" hidden="1" customHeight="1" thickTop="1" thickBot="1">
      <c r="A1577" s="164"/>
      <c r="B1577" s="181"/>
      <c r="C1577" s="111"/>
      <c r="D1577" s="83"/>
      <c r="E1577" s="111"/>
      <c r="F1577" s="111"/>
      <c r="G1577" s="111"/>
      <c r="H1577" s="111"/>
      <c r="I1577" s="104"/>
      <c r="J1577" s="143"/>
      <c r="K1577" s="184">
        <v>0</v>
      </c>
      <c r="L1577" s="77"/>
      <c r="M1577" s="105"/>
      <c r="N1577" s="44"/>
      <c r="O1577" s="76"/>
    </row>
    <row r="1578" spans="1:15" ht="18.75" hidden="1" customHeight="1" thickTop="1" thickBot="1">
      <c r="A1578" s="164"/>
      <c r="B1578" s="181"/>
      <c r="C1578" s="111"/>
      <c r="D1578" s="83"/>
      <c r="E1578" s="111"/>
      <c r="F1578" s="111"/>
      <c r="G1578" s="111"/>
      <c r="H1578" s="111"/>
      <c r="I1578" s="104"/>
      <c r="J1578" s="143"/>
      <c r="K1578" s="184">
        <v>0</v>
      </c>
      <c r="L1578" s="77"/>
      <c r="M1578" s="105"/>
      <c r="N1578" s="44"/>
      <c r="O1578" s="76"/>
    </row>
    <row r="1579" spans="1:15" ht="18.75" hidden="1" customHeight="1" thickTop="1" thickBot="1">
      <c r="A1579" s="164"/>
      <c r="B1579" s="181"/>
      <c r="C1579" s="111"/>
      <c r="D1579" s="83"/>
      <c r="E1579" s="111"/>
      <c r="F1579" s="111"/>
      <c r="G1579" s="111"/>
      <c r="H1579" s="111"/>
      <c r="I1579" s="104"/>
      <c r="J1579" s="143"/>
      <c r="K1579" s="184">
        <v>0</v>
      </c>
      <c r="L1579" s="77"/>
      <c r="M1579" s="105"/>
      <c r="N1579" s="44"/>
      <c r="O1579" s="76"/>
    </row>
    <row r="1580" spans="1:15" ht="18.75" hidden="1" customHeight="1" thickTop="1" thickBot="1">
      <c r="A1580" s="164"/>
      <c r="B1580" s="181"/>
      <c r="C1580" s="111"/>
      <c r="D1580" s="83"/>
      <c r="E1580" s="111"/>
      <c r="F1580" s="111"/>
      <c r="G1580" s="111"/>
      <c r="H1580" s="111"/>
      <c r="I1580" s="104"/>
      <c r="J1580" s="143"/>
      <c r="K1580" s="184">
        <v>0</v>
      </c>
      <c r="L1580" s="77"/>
      <c r="M1580" s="105"/>
      <c r="N1580" s="44"/>
      <c r="O1580" s="76"/>
    </row>
    <row r="1581" spans="1:15" ht="18.75" customHeight="1" thickTop="1" thickBot="1">
      <c r="A1581" s="164"/>
      <c r="B1581" s="407"/>
      <c r="C1581" s="198" t="s">
        <v>875</v>
      </c>
      <c r="D1581" s="132">
        <v>7340313</v>
      </c>
      <c r="E1581" s="419" t="s">
        <v>861</v>
      </c>
      <c r="F1581" s="419"/>
      <c r="G1581" s="419"/>
      <c r="H1581" s="419"/>
      <c r="I1581" s="133" t="s">
        <v>41</v>
      </c>
      <c r="J1581" s="167" t="s">
        <v>889</v>
      </c>
      <c r="K1581" s="101">
        <v>166.97329999999999</v>
      </c>
      <c r="L1581" s="70">
        <f t="shared" ref="L1581:L1604" si="110">K1581*(1-$H$3/100)</f>
        <v>166.97329999999999</v>
      </c>
      <c r="M1581" s="66">
        <f t="shared" ref="M1581:M1604" si="111">K1581*$H$2</f>
        <v>7031.2456629999997</v>
      </c>
      <c r="N1581" s="43">
        <f t="shared" si="105"/>
        <v>7031.2456629999997</v>
      </c>
      <c r="O1581" s="76"/>
    </row>
    <row r="1582" spans="1:15" ht="18.75" customHeight="1" thickTop="1" thickBot="1">
      <c r="A1582" s="164"/>
      <c r="B1582" s="405"/>
      <c r="C1582" s="169" t="s">
        <v>876</v>
      </c>
      <c r="D1582" s="95">
        <v>7340342</v>
      </c>
      <c r="E1582" s="414" t="s">
        <v>861</v>
      </c>
      <c r="F1582" s="414"/>
      <c r="G1582" s="414"/>
      <c r="H1582" s="414"/>
      <c r="I1582" s="96" t="s">
        <v>41</v>
      </c>
      <c r="J1582" s="143" t="s">
        <v>384</v>
      </c>
      <c r="K1582" s="98">
        <v>200.23919999999998</v>
      </c>
      <c r="L1582" s="99">
        <f t="shared" si="110"/>
        <v>200.23919999999998</v>
      </c>
      <c r="M1582" s="100">
        <f t="shared" si="111"/>
        <v>8432.0727119999992</v>
      </c>
      <c r="N1582" s="69">
        <f t="shared" si="105"/>
        <v>8432.0727119999992</v>
      </c>
      <c r="O1582" s="76"/>
    </row>
    <row r="1583" spans="1:15" ht="18.75" customHeight="1" thickTop="1" thickBot="1">
      <c r="A1583" s="164"/>
      <c r="B1583" s="405"/>
      <c r="C1583" s="197" t="s">
        <v>877</v>
      </c>
      <c r="D1583" s="37">
        <v>7340413</v>
      </c>
      <c r="E1583" s="408" t="s">
        <v>862</v>
      </c>
      <c r="F1583" s="408"/>
      <c r="G1583" s="408"/>
      <c r="H1583" s="408"/>
      <c r="I1583" s="65" t="s">
        <v>41</v>
      </c>
      <c r="J1583" s="167" t="s">
        <v>889</v>
      </c>
      <c r="K1583" s="101">
        <v>201.76</v>
      </c>
      <c r="L1583" s="70">
        <f t="shared" si="110"/>
        <v>201.76</v>
      </c>
      <c r="M1583" s="66">
        <f t="shared" si="111"/>
        <v>8496.1135999999988</v>
      </c>
      <c r="N1583" s="43">
        <f t="shared" si="105"/>
        <v>8496.1135999999988</v>
      </c>
      <c r="O1583" s="76"/>
    </row>
    <row r="1584" spans="1:15" ht="18.75" customHeight="1" thickTop="1" thickBot="1">
      <c r="A1584" s="164"/>
      <c r="B1584" s="405"/>
      <c r="C1584" s="169" t="s">
        <v>878</v>
      </c>
      <c r="D1584" s="95">
        <v>7340442</v>
      </c>
      <c r="E1584" s="414" t="s">
        <v>862</v>
      </c>
      <c r="F1584" s="414"/>
      <c r="G1584" s="414"/>
      <c r="H1584" s="414"/>
      <c r="I1584" s="96" t="s">
        <v>41</v>
      </c>
      <c r="J1584" s="143" t="s">
        <v>384</v>
      </c>
      <c r="K1584" s="98">
        <v>239.70240000000001</v>
      </c>
      <c r="L1584" s="99">
        <f t="shared" si="110"/>
        <v>239.70240000000001</v>
      </c>
      <c r="M1584" s="100">
        <f t="shared" si="111"/>
        <v>10093.868064</v>
      </c>
      <c r="N1584" s="69">
        <f t="shared" si="105"/>
        <v>10093.868064</v>
      </c>
      <c r="O1584" s="76"/>
    </row>
    <row r="1585" spans="1:15" ht="18.75" customHeight="1" thickTop="1" thickBot="1">
      <c r="A1585" s="164"/>
      <c r="B1585" s="405"/>
      <c r="C1585" s="197" t="s">
        <v>879</v>
      </c>
      <c r="D1585" s="37">
        <v>7340513</v>
      </c>
      <c r="E1585" s="408" t="s">
        <v>3650</v>
      </c>
      <c r="F1585" s="408"/>
      <c r="G1585" s="408"/>
      <c r="H1585" s="408"/>
      <c r="I1585" s="65" t="s">
        <v>41</v>
      </c>
      <c r="J1585" s="167" t="s">
        <v>889</v>
      </c>
      <c r="K1585" s="61">
        <v>232.02340000000001</v>
      </c>
      <c r="L1585" s="62">
        <f t="shared" si="110"/>
        <v>232.02340000000001</v>
      </c>
      <c r="M1585" s="63">
        <f t="shared" si="111"/>
        <v>9770.5053740000003</v>
      </c>
      <c r="N1585" s="67">
        <f t="shared" si="105"/>
        <v>9770.5053740000003</v>
      </c>
      <c r="O1585" s="76"/>
    </row>
    <row r="1586" spans="1:15" ht="18.75" customHeight="1" thickTop="1" thickBot="1">
      <c r="A1586" s="164"/>
      <c r="B1586" s="405"/>
      <c r="C1586" s="169" t="s">
        <v>880</v>
      </c>
      <c r="D1586" s="95">
        <v>7340542</v>
      </c>
      <c r="E1586" s="414" t="s">
        <v>3650</v>
      </c>
      <c r="F1586" s="414"/>
      <c r="G1586" s="414"/>
      <c r="H1586" s="414"/>
      <c r="I1586" s="96" t="s">
        <v>41</v>
      </c>
      <c r="J1586" s="143" t="s">
        <v>384</v>
      </c>
      <c r="K1586" s="98">
        <v>279.16559999999998</v>
      </c>
      <c r="L1586" s="99">
        <f t="shared" si="110"/>
        <v>279.16559999999998</v>
      </c>
      <c r="M1586" s="100">
        <f t="shared" si="111"/>
        <v>11755.663415999999</v>
      </c>
      <c r="N1586" s="69">
        <f t="shared" si="105"/>
        <v>11755.663415999999</v>
      </c>
      <c r="O1586" s="76"/>
    </row>
    <row r="1587" spans="1:15" ht="18.75" customHeight="1" thickTop="1" thickBot="1">
      <c r="A1587" s="164"/>
      <c r="B1587" s="405"/>
      <c r="C1587" s="197" t="s">
        <v>881</v>
      </c>
      <c r="D1587" s="37">
        <v>7340613</v>
      </c>
      <c r="E1587" s="408" t="s">
        <v>3651</v>
      </c>
      <c r="F1587" s="408"/>
      <c r="G1587" s="408"/>
      <c r="H1587" s="408"/>
      <c r="I1587" s="65" t="s">
        <v>41</v>
      </c>
      <c r="J1587" s="167" t="s">
        <v>889</v>
      </c>
      <c r="K1587" s="101">
        <v>288.78489999999999</v>
      </c>
      <c r="L1587" s="70">
        <f t="shared" si="110"/>
        <v>288.78489999999999</v>
      </c>
      <c r="M1587" s="66">
        <f t="shared" si="111"/>
        <v>12160.732139</v>
      </c>
      <c r="N1587" s="43">
        <f t="shared" si="105"/>
        <v>12160.732139</v>
      </c>
      <c r="O1587" s="76"/>
    </row>
    <row r="1588" spans="1:15" ht="18.75" customHeight="1" thickTop="1" thickBot="1">
      <c r="A1588" s="164"/>
      <c r="B1588" s="405"/>
      <c r="C1588" s="169" t="s">
        <v>882</v>
      </c>
      <c r="D1588" s="95">
        <v>7340642</v>
      </c>
      <c r="E1588" s="414" t="s">
        <v>3651</v>
      </c>
      <c r="F1588" s="414"/>
      <c r="G1588" s="414"/>
      <c r="H1588" s="414"/>
      <c r="I1588" s="96" t="s">
        <v>41</v>
      </c>
      <c r="J1588" s="143" t="s">
        <v>384</v>
      </c>
      <c r="K1588" s="98">
        <v>317.16719999999998</v>
      </c>
      <c r="L1588" s="99">
        <f t="shared" si="110"/>
        <v>317.16719999999998</v>
      </c>
      <c r="M1588" s="100">
        <f t="shared" si="111"/>
        <v>13355.910791999999</v>
      </c>
      <c r="N1588" s="69">
        <f t="shared" si="105"/>
        <v>13355.910791999999</v>
      </c>
      <c r="O1588" s="76"/>
    </row>
    <row r="1589" spans="1:15" ht="18.75" customHeight="1" thickTop="1" thickBot="1">
      <c r="A1589" s="164"/>
      <c r="B1589" s="405"/>
      <c r="C1589" s="197" t="s">
        <v>883</v>
      </c>
      <c r="D1589" s="37">
        <v>7340713</v>
      </c>
      <c r="E1589" s="408" t="s">
        <v>3652</v>
      </c>
      <c r="F1589" s="408"/>
      <c r="G1589" s="408"/>
      <c r="H1589" s="408"/>
      <c r="I1589" s="65" t="s">
        <v>41</v>
      </c>
      <c r="J1589" s="167" t="s">
        <v>889</v>
      </c>
      <c r="K1589" s="101">
        <v>328.88249999999999</v>
      </c>
      <c r="L1589" s="70">
        <f t="shared" si="110"/>
        <v>328.88249999999999</v>
      </c>
      <c r="M1589" s="66">
        <f t="shared" si="111"/>
        <v>13849.242075</v>
      </c>
      <c r="N1589" s="43">
        <f t="shared" si="105"/>
        <v>13849.242075</v>
      </c>
      <c r="O1589" s="76"/>
    </row>
    <row r="1590" spans="1:15" ht="18.75" customHeight="1" thickTop="1" thickBot="1">
      <c r="A1590" s="164"/>
      <c r="B1590" s="405"/>
      <c r="C1590" s="169" t="s">
        <v>884</v>
      </c>
      <c r="D1590" s="95">
        <v>7340742</v>
      </c>
      <c r="E1590" s="414" t="s">
        <v>3652</v>
      </c>
      <c r="F1590" s="414"/>
      <c r="G1590" s="414"/>
      <c r="H1590" s="414"/>
      <c r="I1590" s="96" t="s">
        <v>41</v>
      </c>
      <c r="J1590" s="143" t="s">
        <v>384</v>
      </c>
      <c r="K1590" s="98">
        <v>353.7072</v>
      </c>
      <c r="L1590" s="99">
        <f t="shared" si="110"/>
        <v>353.7072</v>
      </c>
      <c r="M1590" s="100">
        <f t="shared" si="111"/>
        <v>14894.610192</v>
      </c>
      <c r="N1590" s="69">
        <f t="shared" si="105"/>
        <v>14894.610192</v>
      </c>
      <c r="O1590" s="76"/>
    </row>
    <row r="1591" spans="1:15" ht="18.75" customHeight="1" thickTop="1" thickBot="1">
      <c r="A1591" s="164"/>
      <c r="B1591" s="405"/>
      <c r="C1591" s="197" t="s">
        <v>885</v>
      </c>
      <c r="D1591" s="37">
        <v>7340813</v>
      </c>
      <c r="E1591" s="408" t="s">
        <v>3653</v>
      </c>
      <c r="F1591" s="408"/>
      <c r="G1591" s="408"/>
      <c r="H1591" s="408"/>
      <c r="I1591" s="65" t="s">
        <v>41</v>
      </c>
      <c r="J1591" s="167" t="s">
        <v>889</v>
      </c>
      <c r="K1591" s="101">
        <v>377.26659999999998</v>
      </c>
      <c r="L1591" s="70">
        <f t="shared" si="110"/>
        <v>377.26659999999998</v>
      </c>
      <c r="M1591" s="66">
        <f t="shared" si="111"/>
        <v>15886.696526</v>
      </c>
      <c r="N1591" s="43">
        <f t="shared" si="105"/>
        <v>15886.696526</v>
      </c>
      <c r="O1591" s="76"/>
    </row>
    <row r="1592" spans="1:15" ht="18.75" customHeight="1" thickTop="1" thickBot="1">
      <c r="A1592" s="164"/>
      <c r="B1592" s="405"/>
      <c r="C1592" s="169" t="s">
        <v>886</v>
      </c>
      <c r="D1592" s="95">
        <v>7340842</v>
      </c>
      <c r="E1592" s="414" t="s">
        <v>3653</v>
      </c>
      <c r="F1592" s="414"/>
      <c r="G1592" s="414"/>
      <c r="H1592" s="414"/>
      <c r="I1592" s="96" t="s">
        <v>41</v>
      </c>
      <c r="J1592" s="143" t="s">
        <v>384</v>
      </c>
      <c r="K1592" s="98">
        <v>405.10618120237081</v>
      </c>
      <c r="L1592" s="99">
        <f t="shared" si="110"/>
        <v>405.10618120237081</v>
      </c>
      <c r="M1592" s="100">
        <f t="shared" si="111"/>
        <v>17059.021290431836</v>
      </c>
      <c r="N1592" s="69">
        <f t="shared" si="105"/>
        <v>17059.021290431836</v>
      </c>
      <c r="O1592" s="76"/>
    </row>
    <row r="1593" spans="1:15" ht="18.75" customHeight="1" thickTop="1" thickBot="1">
      <c r="A1593" s="164"/>
      <c r="B1593" s="405"/>
      <c r="C1593" s="197" t="s">
        <v>887</v>
      </c>
      <c r="D1593" s="37">
        <v>7340913</v>
      </c>
      <c r="E1593" s="408" t="s">
        <v>3654</v>
      </c>
      <c r="F1593" s="408"/>
      <c r="G1593" s="408"/>
      <c r="H1593" s="408"/>
      <c r="I1593" s="65" t="s">
        <v>41</v>
      </c>
      <c r="J1593" s="167" t="s">
        <v>889</v>
      </c>
      <c r="K1593" s="101">
        <v>431.68389999999999</v>
      </c>
      <c r="L1593" s="70">
        <f>K1593*(1-$H$3/100)</f>
        <v>431.68389999999999</v>
      </c>
      <c r="M1593" s="66">
        <f t="shared" si="111"/>
        <v>18178.209028999998</v>
      </c>
      <c r="N1593" s="43">
        <f t="shared" si="105"/>
        <v>18178.209028999998</v>
      </c>
      <c r="O1593" s="76"/>
    </row>
    <row r="1594" spans="1:15" ht="18.75" customHeight="1" thickTop="1" thickBot="1">
      <c r="A1594" s="164"/>
      <c r="B1594" s="405"/>
      <c r="C1594" s="295" t="s">
        <v>888</v>
      </c>
      <c r="D1594" s="72">
        <v>7340942</v>
      </c>
      <c r="E1594" s="431" t="s">
        <v>3654</v>
      </c>
      <c r="F1594" s="431"/>
      <c r="G1594" s="431"/>
      <c r="H1594" s="431"/>
      <c r="I1594" s="73" t="s">
        <v>41</v>
      </c>
      <c r="J1594" s="143" t="s">
        <v>384</v>
      </c>
      <c r="K1594" s="102">
        <v>410.79911939034719</v>
      </c>
      <c r="L1594" s="74">
        <f t="shared" si="110"/>
        <v>410.79911939034719</v>
      </c>
      <c r="M1594" s="320">
        <f t="shared" si="111"/>
        <v>17298.750917527519</v>
      </c>
      <c r="N1594" s="319">
        <f t="shared" si="105"/>
        <v>17298.750917527519</v>
      </c>
      <c r="O1594" s="76"/>
    </row>
    <row r="1595" spans="1:15" ht="18.75" customHeight="1" thickTop="1" thickBot="1">
      <c r="A1595" s="164"/>
      <c r="B1595" s="405"/>
      <c r="C1595" s="197" t="s">
        <v>890</v>
      </c>
      <c r="D1595" s="37">
        <v>7345315</v>
      </c>
      <c r="E1595" s="408" t="s">
        <v>892</v>
      </c>
      <c r="F1595" s="408"/>
      <c r="G1595" s="408"/>
      <c r="H1595" s="408"/>
      <c r="I1595" s="65" t="s">
        <v>41</v>
      </c>
      <c r="J1595" s="119" t="s">
        <v>207</v>
      </c>
      <c r="K1595" s="101">
        <v>150.60709229466556</v>
      </c>
      <c r="L1595" s="70">
        <f t="shared" si="110"/>
        <v>150.60709229466556</v>
      </c>
      <c r="M1595" s="66">
        <f t="shared" si="111"/>
        <v>6342.0646565283669</v>
      </c>
      <c r="N1595" s="43">
        <f t="shared" si="105"/>
        <v>6342.0646565283669</v>
      </c>
      <c r="O1595" s="76"/>
    </row>
    <row r="1596" spans="1:15" ht="18.75" customHeight="1" thickTop="1" thickBot="1">
      <c r="A1596" s="164"/>
      <c r="B1596" s="405"/>
      <c r="C1596" s="169" t="s">
        <v>891</v>
      </c>
      <c r="D1596" s="95">
        <v>7345342</v>
      </c>
      <c r="E1596" s="414" t="s">
        <v>892</v>
      </c>
      <c r="F1596" s="414"/>
      <c r="G1596" s="414"/>
      <c r="H1596" s="414"/>
      <c r="I1596" s="96" t="s">
        <v>41</v>
      </c>
      <c r="J1596" s="143" t="s">
        <v>384</v>
      </c>
      <c r="K1596" s="98">
        <v>0</v>
      </c>
      <c r="L1596" s="99">
        <f t="shared" si="110"/>
        <v>0</v>
      </c>
      <c r="M1596" s="290">
        <f t="shared" si="111"/>
        <v>0</v>
      </c>
      <c r="N1596" s="287">
        <f t="shared" si="105"/>
        <v>0</v>
      </c>
      <c r="O1596" s="76"/>
    </row>
    <row r="1597" spans="1:15" ht="18.75" customHeight="1" thickTop="1" thickBot="1">
      <c r="A1597" s="425" t="s">
        <v>2</v>
      </c>
      <c r="B1597" s="405"/>
      <c r="C1597" s="197" t="s">
        <v>897</v>
      </c>
      <c r="D1597" s="37">
        <v>7345415</v>
      </c>
      <c r="E1597" s="408" t="s">
        <v>893</v>
      </c>
      <c r="F1597" s="408"/>
      <c r="G1597" s="408"/>
      <c r="H1597" s="408"/>
      <c r="I1597" s="65" t="s">
        <v>41</v>
      </c>
      <c r="J1597" s="119" t="s">
        <v>207</v>
      </c>
      <c r="K1597" s="101">
        <v>172.02574089754447</v>
      </c>
      <c r="L1597" s="70">
        <f t="shared" si="110"/>
        <v>172.02574089754447</v>
      </c>
      <c r="M1597" s="66">
        <f t="shared" si="111"/>
        <v>7244.0039491955977</v>
      </c>
      <c r="N1597" s="43">
        <f t="shared" si="105"/>
        <v>7244.0039491955977</v>
      </c>
      <c r="O1597" s="76"/>
    </row>
    <row r="1598" spans="1:15" ht="18.75" customHeight="1" thickTop="1" thickBot="1">
      <c r="A1598" s="426"/>
      <c r="B1598" s="405"/>
      <c r="C1598" s="169" t="s">
        <v>898</v>
      </c>
      <c r="D1598" s="95">
        <v>7345442</v>
      </c>
      <c r="E1598" s="414" t="s">
        <v>893</v>
      </c>
      <c r="F1598" s="414"/>
      <c r="G1598" s="414"/>
      <c r="H1598" s="414"/>
      <c r="I1598" s="96" t="s">
        <v>41</v>
      </c>
      <c r="J1598" s="143" t="s">
        <v>384</v>
      </c>
      <c r="K1598" s="98">
        <v>0</v>
      </c>
      <c r="L1598" s="99">
        <f t="shared" si="110"/>
        <v>0</v>
      </c>
      <c r="M1598" s="290">
        <f t="shared" si="111"/>
        <v>0</v>
      </c>
      <c r="N1598" s="287">
        <f t="shared" si="105"/>
        <v>0</v>
      </c>
      <c r="O1598" s="76"/>
    </row>
    <row r="1599" spans="1:15" ht="18.75" customHeight="1" thickTop="1" thickBot="1">
      <c r="A1599" s="426"/>
      <c r="B1599" s="405"/>
      <c r="C1599" s="197" t="s">
        <v>899</v>
      </c>
      <c r="D1599" s="37">
        <v>7345515</v>
      </c>
      <c r="E1599" s="408" t="s">
        <v>894</v>
      </c>
      <c r="F1599" s="408"/>
      <c r="G1599" s="408"/>
      <c r="H1599" s="408"/>
      <c r="I1599" s="65" t="s">
        <v>41</v>
      </c>
      <c r="J1599" s="119" t="s">
        <v>207</v>
      </c>
      <c r="K1599" s="101">
        <v>202.96562235393731</v>
      </c>
      <c r="L1599" s="70">
        <f t="shared" si="110"/>
        <v>202.96562235393731</v>
      </c>
      <c r="M1599" s="66">
        <f t="shared" si="111"/>
        <v>8546.8823573242989</v>
      </c>
      <c r="N1599" s="43">
        <f t="shared" si="105"/>
        <v>8546.8823573242989</v>
      </c>
      <c r="O1599" s="76"/>
    </row>
    <row r="1600" spans="1:15" ht="18.75" customHeight="1" thickTop="1" thickBot="1">
      <c r="A1600" s="426"/>
      <c r="B1600" s="405"/>
      <c r="C1600" s="169" t="s">
        <v>900</v>
      </c>
      <c r="D1600" s="95">
        <v>7345542</v>
      </c>
      <c r="E1600" s="414" t="s">
        <v>894</v>
      </c>
      <c r="F1600" s="414"/>
      <c r="G1600" s="414"/>
      <c r="H1600" s="414"/>
      <c r="I1600" s="96" t="s">
        <v>41</v>
      </c>
      <c r="J1600" s="143" t="s">
        <v>384</v>
      </c>
      <c r="K1600" s="98">
        <v>0</v>
      </c>
      <c r="L1600" s="99">
        <f t="shared" si="110"/>
        <v>0</v>
      </c>
      <c r="M1600" s="290">
        <f t="shared" si="111"/>
        <v>0</v>
      </c>
      <c r="N1600" s="287">
        <f t="shared" si="105"/>
        <v>0</v>
      </c>
      <c r="O1600" s="76"/>
    </row>
    <row r="1601" spans="1:15" ht="18.75" customHeight="1" thickTop="1" thickBot="1">
      <c r="A1601" s="426"/>
      <c r="B1601" s="405"/>
      <c r="C1601" s="197" t="s">
        <v>901</v>
      </c>
      <c r="D1601" s="37">
        <v>7345615</v>
      </c>
      <c r="E1601" s="408" t="s">
        <v>895</v>
      </c>
      <c r="F1601" s="408"/>
      <c r="G1601" s="408"/>
      <c r="H1601" s="408"/>
      <c r="I1601" s="65" t="s">
        <v>41</v>
      </c>
      <c r="J1601" s="119" t="s">
        <v>207</v>
      </c>
      <c r="K1601" s="101">
        <v>217.15671464860287</v>
      </c>
      <c r="L1601" s="70">
        <f t="shared" si="110"/>
        <v>217.15671464860287</v>
      </c>
      <c r="M1601" s="66">
        <f t="shared" si="111"/>
        <v>9144.469253852667</v>
      </c>
      <c r="N1601" s="43">
        <f t="shared" si="105"/>
        <v>9144.469253852667</v>
      </c>
      <c r="O1601" s="76"/>
    </row>
    <row r="1602" spans="1:15" ht="18.75" customHeight="1" thickTop="1" thickBot="1">
      <c r="A1602" s="426"/>
      <c r="B1602" s="405"/>
      <c r="C1602" s="169" t="s">
        <v>902</v>
      </c>
      <c r="D1602" s="95">
        <v>7345642</v>
      </c>
      <c r="E1602" s="414" t="s">
        <v>895</v>
      </c>
      <c r="F1602" s="414"/>
      <c r="G1602" s="414"/>
      <c r="H1602" s="414"/>
      <c r="I1602" s="96" t="s">
        <v>41</v>
      </c>
      <c r="J1602" s="143" t="s">
        <v>384</v>
      </c>
      <c r="K1602" s="98">
        <v>0</v>
      </c>
      <c r="L1602" s="99">
        <f t="shared" si="110"/>
        <v>0</v>
      </c>
      <c r="M1602" s="290">
        <f t="shared" si="111"/>
        <v>0</v>
      </c>
      <c r="N1602" s="287">
        <f t="shared" si="105"/>
        <v>0</v>
      </c>
      <c r="O1602" s="76"/>
    </row>
    <row r="1603" spans="1:15" ht="18.75" customHeight="1" thickTop="1" thickBot="1">
      <c r="A1603" s="426"/>
      <c r="B1603" s="405"/>
      <c r="C1603" s="197" t="s">
        <v>903</v>
      </c>
      <c r="D1603" s="37">
        <v>7345715</v>
      </c>
      <c r="E1603" s="408" t="s">
        <v>896</v>
      </c>
      <c r="F1603" s="408"/>
      <c r="G1603" s="408"/>
      <c r="H1603" s="408"/>
      <c r="I1603" s="65" t="s">
        <v>41</v>
      </c>
      <c r="J1603" s="119" t="s">
        <v>207</v>
      </c>
      <c r="K1603" s="101">
        <v>254.11955969517359</v>
      </c>
      <c r="L1603" s="70">
        <f t="shared" si="110"/>
        <v>254.11955969517359</v>
      </c>
      <c r="M1603" s="66">
        <f t="shared" si="111"/>
        <v>10700.97465876376</v>
      </c>
      <c r="N1603" s="43">
        <f t="shared" si="105"/>
        <v>10700.97465876376</v>
      </c>
      <c r="O1603" s="76"/>
    </row>
    <row r="1604" spans="1:15" ht="18.75" customHeight="1" thickTop="1" thickBot="1">
      <c r="A1604" s="426"/>
      <c r="B1604" s="406"/>
      <c r="C1604" s="166" t="s">
        <v>904</v>
      </c>
      <c r="D1604" s="106">
        <v>7345742</v>
      </c>
      <c r="E1604" s="409" t="s">
        <v>896</v>
      </c>
      <c r="F1604" s="409"/>
      <c r="G1604" s="409"/>
      <c r="H1604" s="409"/>
      <c r="I1604" s="107" t="s">
        <v>41</v>
      </c>
      <c r="J1604" s="143" t="s">
        <v>384</v>
      </c>
      <c r="K1604" s="114">
        <v>0</v>
      </c>
      <c r="L1604" s="109">
        <f t="shared" si="110"/>
        <v>0</v>
      </c>
      <c r="M1604" s="281">
        <f t="shared" si="111"/>
        <v>0</v>
      </c>
      <c r="N1604" s="282">
        <f t="shared" si="105"/>
        <v>0</v>
      </c>
      <c r="O1604" s="76"/>
    </row>
    <row r="1605" spans="1:15" ht="18.75" hidden="1" customHeight="1" thickBot="1">
      <c r="A1605" s="426"/>
      <c r="B1605" s="181"/>
      <c r="C1605" s="253"/>
      <c r="D1605" s="83"/>
      <c r="E1605" s="111"/>
      <c r="F1605" s="111"/>
      <c r="G1605" s="111"/>
      <c r="H1605" s="111"/>
      <c r="I1605" s="104"/>
      <c r="J1605" s="259"/>
      <c r="K1605" s="184">
        <v>0</v>
      </c>
      <c r="L1605" s="77"/>
      <c r="M1605" s="105"/>
      <c r="N1605" s="44"/>
      <c r="O1605" s="76"/>
    </row>
    <row r="1606" spans="1:15" ht="18.75" hidden="1" customHeight="1" thickTop="1" thickBot="1">
      <c r="A1606" s="426"/>
      <c r="B1606" s="181"/>
      <c r="C1606" s="253"/>
      <c r="D1606" s="83"/>
      <c r="E1606" s="111"/>
      <c r="F1606" s="111"/>
      <c r="G1606" s="111"/>
      <c r="H1606" s="111"/>
      <c r="I1606" s="104"/>
      <c r="J1606" s="259"/>
      <c r="K1606" s="184">
        <v>0</v>
      </c>
      <c r="L1606" s="77"/>
      <c r="M1606" s="105"/>
      <c r="N1606" s="44"/>
      <c r="O1606" s="76"/>
    </row>
    <row r="1607" spans="1:15" ht="18.75" hidden="1" customHeight="1" thickTop="1" thickBot="1">
      <c r="A1607" s="426"/>
      <c r="B1607" s="181"/>
      <c r="C1607" s="253"/>
      <c r="D1607" s="83"/>
      <c r="E1607" s="111"/>
      <c r="F1607" s="111"/>
      <c r="G1607" s="111"/>
      <c r="H1607" s="111"/>
      <c r="I1607" s="104"/>
      <c r="J1607" s="259"/>
      <c r="K1607" s="184">
        <v>0</v>
      </c>
      <c r="L1607" s="77"/>
      <c r="M1607" s="105"/>
      <c r="N1607" s="44"/>
      <c r="O1607" s="76"/>
    </row>
    <row r="1608" spans="1:15" ht="18.75" hidden="1" customHeight="1" thickTop="1" thickBot="1">
      <c r="A1608" s="426"/>
      <c r="B1608" s="181"/>
      <c r="C1608" s="253"/>
      <c r="D1608" s="83"/>
      <c r="E1608" s="111"/>
      <c r="F1608" s="111"/>
      <c r="G1608" s="111"/>
      <c r="H1608" s="111"/>
      <c r="I1608" s="104"/>
      <c r="J1608" s="259"/>
      <c r="K1608" s="184">
        <v>0</v>
      </c>
      <c r="L1608" s="77"/>
      <c r="M1608" s="105"/>
      <c r="N1608" s="44"/>
      <c r="O1608" s="76"/>
    </row>
    <row r="1609" spans="1:15" ht="18.75" hidden="1" customHeight="1" thickTop="1" thickBot="1">
      <c r="A1609" s="426"/>
      <c r="B1609" s="181"/>
      <c r="C1609" s="253"/>
      <c r="D1609" s="83"/>
      <c r="E1609" s="111"/>
      <c r="F1609" s="111"/>
      <c r="G1609" s="111"/>
      <c r="H1609" s="111"/>
      <c r="I1609" s="104"/>
      <c r="J1609" s="259"/>
      <c r="K1609" s="184">
        <v>0</v>
      </c>
      <c r="L1609" s="77"/>
      <c r="M1609" s="105"/>
      <c r="N1609" s="44"/>
      <c r="O1609" s="76"/>
    </row>
    <row r="1610" spans="1:15" ht="18.75" hidden="1" customHeight="1" thickTop="1" thickBot="1">
      <c r="A1610" s="426"/>
      <c r="B1610" s="181"/>
      <c r="C1610" s="253"/>
      <c r="D1610" s="83"/>
      <c r="E1610" s="111"/>
      <c r="F1610" s="111"/>
      <c r="G1610" s="111"/>
      <c r="H1610" s="111"/>
      <c r="I1610" s="104"/>
      <c r="J1610" s="259"/>
      <c r="K1610" s="184">
        <v>0</v>
      </c>
      <c r="L1610" s="77"/>
      <c r="M1610" s="105"/>
      <c r="N1610" s="44"/>
      <c r="O1610" s="76"/>
    </row>
    <row r="1611" spans="1:15" ht="18.75" hidden="1" customHeight="1" thickTop="1" thickBot="1">
      <c r="A1611" s="426"/>
      <c r="B1611" s="181"/>
      <c r="C1611" s="253"/>
      <c r="D1611" s="83"/>
      <c r="E1611" s="111"/>
      <c r="F1611" s="111"/>
      <c r="G1611" s="111"/>
      <c r="H1611" s="111"/>
      <c r="I1611" s="104"/>
      <c r="J1611" s="259"/>
      <c r="K1611" s="184">
        <v>0</v>
      </c>
      <c r="L1611" s="77"/>
      <c r="M1611" s="105"/>
      <c r="N1611" s="44"/>
      <c r="O1611" s="76"/>
    </row>
    <row r="1612" spans="1:15" ht="18.75" hidden="1" customHeight="1" thickTop="1" thickBot="1">
      <c r="A1612" s="426"/>
      <c r="B1612" s="181"/>
      <c r="C1612" s="253"/>
      <c r="D1612" s="83"/>
      <c r="E1612" s="111"/>
      <c r="F1612" s="111"/>
      <c r="G1612" s="111"/>
      <c r="H1612" s="111"/>
      <c r="I1612" s="104"/>
      <c r="J1612" s="259"/>
      <c r="K1612" s="184">
        <v>0</v>
      </c>
      <c r="L1612" s="77"/>
      <c r="M1612" s="105"/>
      <c r="N1612" s="44"/>
      <c r="O1612" s="76"/>
    </row>
    <row r="1613" spans="1:15" ht="18.75" hidden="1" customHeight="1" thickTop="1" thickBot="1">
      <c r="A1613" s="426"/>
      <c r="B1613" s="181"/>
      <c r="C1613" s="253"/>
      <c r="D1613" s="83"/>
      <c r="E1613" s="111"/>
      <c r="F1613" s="111"/>
      <c r="G1613" s="111"/>
      <c r="H1613" s="111"/>
      <c r="I1613" s="104"/>
      <c r="J1613" s="259"/>
      <c r="K1613" s="184">
        <v>0</v>
      </c>
      <c r="L1613" s="77"/>
      <c r="M1613" s="105"/>
      <c r="N1613" s="44"/>
      <c r="O1613" s="76"/>
    </row>
    <row r="1614" spans="1:15" ht="18.75" hidden="1" customHeight="1" thickTop="1" thickBot="1">
      <c r="A1614" s="426"/>
      <c r="B1614" s="181"/>
      <c r="C1614" s="253"/>
      <c r="D1614" s="83"/>
      <c r="E1614" s="111"/>
      <c r="F1614" s="111"/>
      <c r="G1614" s="111"/>
      <c r="H1614" s="111"/>
      <c r="I1614" s="104"/>
      <c r="J1614" s="259"/>
      <c r="K1614" s="184">
        <v>0</v>
      </c>
      <c r="L1614" s="77"/>
      <c r="M1614" s="105"/>
      <c r="N1614" s="44"/>
      <c r="O1614" s="76"/>
    </row>
    <row r="1615" spans="1:15" ht="18.75" customHeight="1" thickBot="1">
      <c r="A1615" s="426"/>
      <c r="B1615" s="407"/>
      <c r="C1615" s="198" t="s">
        <v>863</v>
      </c>
      <c r="D1615" s="132">
        <v>7352502</v>
      </c>
      <c r="E1615" s="419" t="s">
        <v>871</v>
      </c>
      <c r="F1615" s="419"/>
      <c r="G1615" s="419"/>
      <c r="H1615" s="419"/>
      <c r="I1615" s="133" t="s">
        <v>41</v>
      </c>
      <c r="J1615" s="168" t="s">
        <v>11</v>
      </c>
      <c r="K1615" s="101">
        <v>0</v>
      </c>
      <c r="L1615" s="70">
        <f t="shared" ref="L1615:L1622" si="112">K1615*(1-$H$3/100)</f>
        <v>0</v>
      </c>
      <c r="M1615" s="66">
        <f t="shared" ref="M1615:M1622" si="113">K1615*$H$2</f>
        <v>0</v>
      </c>
      <c r="N1615" s="43">
        <f t="shared" si="105"/>
        <v>0</v>
      </c>
      <c r="O1615" s="76"/>
    </row>
    <row r="1616" spans="1:15" ht="18.75" customHeight="1" thickTop="1" thickBot="1">
      <c r="A1616" s="426"/>
      <c r="B1616" s="405"/>
      <c r="C1616" s="169" t="s">
        <v>864</v>
      </c>
      <c r="D1616" s="95">
        <v>7352505</v>
      </c>
      <c r="E1616" s="414" t="s">
        <v>871</v>
      </c>
      <c r="F1616" s="414"/>
      <c r="G1616" s="414"/>
      <c r="H1616" s="414"/>
      <c r="I1616" s="96" t="s">
        <v>41</v>
      </c>
      <c r="J1616" s="153" t="s">
        <v>438</v>
      </c>
      <c r="K1616" s="98">
        <v>1042.90149</v>
      </c>
      <c r="L1616" s="99">
        <f t="shared" si="112"/>
        <v>1042.90149</v>
      </c>
      <c r="M1616" s="100">
        <f t="shared" si="113"/>
        <v>43916.581743899995</v>
      </c>
      <c r="N1616" s="69">
        <f t="shared" si="105"/>
        <v>43916.581743899995</v>
      </c>
      <c r="O1616" s="76"/>
    </row>
    <row r="1617" spans="1:15" ht="18.75" customHeight="1" thickTop="1" thickBot="1">
      <c r="A1617" s="164"/>
      <c r="B1617" s="405"/>
      <c r="C1617" s="197" t="s">
        <v>865</v>
      </c>
      <c r="D1617" s="37">
        <v>7353502</v>
      </c>
      <c r="E1617" s="408" t="s">
        <v>872</v>
      </c>
      <c r="F1617" s="408"/>
      <c r="G1617" s="408"/>
      <c r="H1617" s="408"/>
      <c r="I1617" s="65" t="s">
        <v>41</v>
      </c>
      <c r="J1617" s="84" t="s">
        <v>11</v>
      </c>
      <c r="K1617" s="101">
        <v>0</v>
      </c>
      <c r="L1617" s="70">
        <f t="shared" si="112"/>
        <v>0</v>
      </c>
      <c r="M1617" s="285">
        <f t="shared" si="113"/>
        <v>0</v>
      </c>
      <c r="N1617" s="289">
        <f t="shared" si="105"/>
        <v>0</v>
      </c>
      <c r="O1617" s="76"/>
    </row>
    <row r="1618" spans="1:15" ht="18.75" customHeight="1" thickTop="1" thickBot="1">
      <c r="A1618" s="164"/>
      <c r="B1618" s="405"/>
      <c r="C1618" s="169" t="s">
        <v>866</v>
      </c>
      <c r="D1618" s="95">
        <v>7353505</v>
      </c>
      <c r="E1618" s="414" t="s">
        <v>872</v>
      </c>
      <c r="F1618" s="414"/>
      <c r="G1618" s="414"/>
      <c r="H1618" s="414"/>
      <c r="I1618" s="96" t="s">
        <v>41</v>
      </c>
      <c r="J1618" s="153" t="s">
        <v>438</v>
      </c>
      <c r="K1618" s="98">
        <v>0</v>
      </c>
      <c r="L1618" s="99">
        <f t="shared" si="112"/>
        <v>0</v>
      </c>
      <c r="M1618" s="290">
        <f t="shared" si="113"/>
        <v>0</v>
      </c>
      <c r="N1618" s="287">
        <f t="shared" si="105"/>
        <v>0</v>
      </c>
      <c r="O1618" s="76"/>
    </row>
    <row r="1619" spans="1:15" ht="18.75" customHeight="1" thickTop="1" thickBot="1">
      <c r="A1619" s="164"/>
      <c r="B1619" s="405"/>
      <c r="C1619" s="197" t="s">
        <v>867</v>
      </c>
      <c r="D1619" s="37">
        <v>7354502</v>
      </c>
      <c r="E1619" s="408" t="s">
        <v>873</v>
      </c>
      <c r="F1619" s="408"/>
      <c r="G1619" s="408"/>
      <c r="H1619" s="408"/>
      <c r="I1619" s="65" t="s">
        <v>41</v>
      </c>
      <c r="J1619" s="84" t="s">
        <v>11</v>
      </c>
      <c r="K1619" s="61">
        <v>0</v>
      </c>
      <c r="L1619" s="62">
        <f t="shared" si="112"/>
        <v>0</v>
      </c>
      <c r="M1619" s="288">
        <f t="shared" si="113"/>
        <v>0</v>
      </c>
      <c r="N1619" s="286">
        <f t="shared" si="105"/>
        <v>0</v>
      </c>
      <c r="O1619" s="76"/>
    </row>
    <row r="1620" spans="1:15" ht="18.75" customHeight="1" thickTop="1" thickBot="1">
      <c r="A1620" s="164"/>
      <c r="B1620" s="405"/>
      <c r="C1620" s="169" t="s">
        <v>868</v>
      </c>
      <c r="D1620" s="95">
        <v>7354505</v>
      </c>
      <c r="E1620" s="414" t="s">
        <v>873</v>
      </c>
      <c r="F1620" s="414"/>
      <c r="G1620" s="414"/>
      <c r="H1620" s="414"/>
      <c r="I1620" s="96" t="s">
        <v>41</v>
      </c>
      <c r="J1620" s="153" t="s">
        <v>438</v>
      </c>
      <c r="K1620" s="98">
        <v>0</v>
      </c>
      <c r="L1620" s="99">
        <f t="shared" si="112"/>
        <v>0</v>
      </c>
      <c r="M1620" s="290">
        <f t="shared" si="113"/>
        <v>0</v>
      </c>
      <c r="N1620" s="287">
        <f t="shared" si="105"/>
        <v>0</v>
      </c>
      <c r="O1620" s="76"/>
    </row>
    <row r="1621" spans="1:15" ht="18.75" customHeight="1" thickTop="1" thickBot="1">
      <c r="A1621" s="164"/>
      <c r="B1621" s="405"/>
      <c r="C1621" s="197" t="s">
        <v>869</v>
      </c>
      <c r="D1621" s="37">
        <v>7356002</v>
      </c>
      <c r="E1621" s="408" t="s">
        <v>874</v>
      </c>
      <c r="F1621" s="408"/>
      <c r="G1621" s="408"/>
      <c r="H1621" s="408"/>
      <c r="I1621" s="65" t="s">
        <v>41</v>
      </c>
      <c r="J1621" s="84" t="s">
        <v>11</v>
      </c>
      <c r="K1621" s="101">
        <v>0</v>
      </c>
      <c r="L1621" s="70">
        <f t="shared" si="112"/>
        <v>0</v>
      </c>
      <c r="M1621" s="66">
        <f t="shared" si="113"/>
        <v>0</v>
      </c>
      <c r="N1621" s="43">
        <f t="shared" si="105"/>
        <v>0</v>
      </c>
      <c r="O1621" s="76"/>
    </row>
    <row r="1622" spans="1:15" ht="18.75" customHeight="1" thickTop="1" thickBot="1">
      <c r="A1622" s="164"/>
      <c r="B1622" s="406"/>
      <c r="C1622" s="166" t="s">
        <v>870</v>
      </c>
      <c r="D1622" s="106">
        <v>7356005</v>
      </c>
      <c r="E1622" s="409" t="s">
        <v>874</v>
      </c>
      <c r="F1622" s="409"/>
      <c r="G1622" s="409"/>
      <c r="H1622" s="409"/>
      <c r="I1622" s="113" t="s">
        <v>41</v>
      </c>
      <c r="J1622" s="153" t="s">
        <v>438</v>
      </c>
      <c r="K1622" s="109">
        <v>1623.0313000000001</v>
      </c>
      <c r="L1622" s="109">
        <f t="shared" si="112"/>
        <v>1623.0313000000001</v>
      </c>
      <c r="M1622" s="108">
        <f t="shared" si="113"/>
        <v>68345.848043000005</v>
      </c>
      <c r="N1622" s="118">
        <f t="shared" si="105"/>
        <v>68345.848043000005</v>
      </c>
      <c r="O1622" s="76"/>
    </row>
    <row r="1623" spans="1:15" ht="18.75" hidden="1" customHeight="1" thickTop="1" thickBot="1">
      <c r="A1623" s="164"/>
      <c r="B1623" s="181"/>
      <c r="C1623" s="253"/>
      <c r="D1623" s="83"/>
      <c r="E1623" s="111"/>
      <c r="F1623" s="111"/>
      <c r="G1623" s="111"/>
      <c r="H1623" s="111"/>
      <c r="I1623" s="218"/>
      <c r="J1623" s="153"/>
      <c r="K1623" s="77">
        <v>0</v>
      </c>
      <c r="L1623" s="77"/>
      <c r="M1623" s="105"/>
      <c r="N1623" s="44"/>
      <c r="O1623" s="76"/>
    </row>
    <row r="1624" spans="1:15" ht="18.75" hidden="1" customHeight="1" thickTop="1" thickBot="1">
      <c r="A1624" s="164"/>
      <c r="B1624" s="181"/>
      <c r="C1624" s="253"/>
      <c r="D1624" s="83"/>
      <c r="E1624" s="111"/>
      <c r="F1624" s="111"/>
      <c r="G1624" s="111"/>
      <c r="H1624" s="111"/>
      <c r="I1624" s="218"/>
      <c r="J1624" s="153"/>
      <c r="K1624" s="77">
        <v>0</v>
      </c>
      <c r="L1624" s="77"/>
      <c r="M1624" s="105"/>
      <c r="N1624" s="44"/>
      <c r="O1624" s="76"/>
    </row>
    <row r="1625" spans="1:15" ht="18.75" hidden="1" customHeight="1" thickTop="1" thickBot="1">
      <c r="A1625" s="164"/>
      <c r="B1625" s="181"/>
      <c r="C1625" s="253"/>
      <c r="D1625" s="83"/>
      <c r="E1625" s="111"/>
      <c r="F1625" s="111"/>
      <c r="G1625" s="111"/>
      <c r="H1625" s="111"/>
      <c r="I1625" s="218"/>
      <c r="J1625" s="153"/>
      <c r="K1625" s="77">
        <v>0</v>
      </c>
      <c r="L1625" s="77"/>
      <c r="M1625" s="105"/>
      <c r="N1625" s="44"/>
      <c r="O1625" s="76"/>
    </row>
    <row r="1626" spans="1:15" ht="18.75" hidden="1" customHeight="1" thickTop="1" thickBot="1">
      <c r="A1626" s="164"/>
      <c r="B1626" s="181"/>
      <c r="C1626" s="253"/>
      <c r="D1626" s="83"/>
      <c r="E1626" s="111"/>
      <c r="F1626" s="111"/>
      <c r="G1626" s="111"/>
      <c r="H1626" s="111"/>
      <c r="I1626" s="218"/>
      <c r="J1626" s="153"/>
      <c r="K1626" s="77">
        <v>0</v>
      </c>
      <c r="L1626" s="77"/>
      <c r="M1626" s="105"/>
      <c r="N1626" s="44"/>
      <c r="O1626" s="76"/>
    </row>
    <row r="1627" spans="1:15" ht="18.75" hidden="1" customHeight="1" thickTop="1" thickBot="1">
      <c r="A1627" s="164"/>
      <c r="B1627" s="181"/>
      <c r="C1627" s="253"/>
      <c r="D1627" s="83"/>
      <c r="E1627" s="111"/>
      <c r="F1627" s="111"/>
      <c r="G1627" s="111"/>
      <c r="H1627" s="111"/>
      <c r="I1627" s="218"/>
      <c r="J1627" s="153"/>
      <c r="K1627" s="77">
        <v>0</v>
      </c>
      <c r="L1627" s="77"/>
      <c r="M1627" s="105"/>
      <c r="N1627" s="44"/>
      <c r="O1627" s="76"/>
    </row>
    <row r="1628" spans="1:15" ht="18.75" hidden="1" customHeight="1" thickTop="1" thickBot="1">
      <c r="A1628" s="164"/>
      <c r="B1628" s="181"/>
      <c r="C1628" s="253"/>
      <c r="D1628" s="83"/>
      <c r="E1628" s="111"/>
      <c r="F1628" s="111"/>
      <c r="G1628" s="111"/>
      <c r="H1628" s="111"/>
      <c r="I1628" s="218"/>
      <c r="J1628" s="153"/>
      <c r="K1628" s="77">
        <v>0</v>
      </c>
      <c r="L1628" s="77"/>
      <c r="M1628" s="105"/>
      <c r="N1628" s="44"/>
      <c r="O1628" s="76"/>
    </row>
    <row r="1629" spans="1:15" ht="18.75" hidden="1" customHeight="1" thickTop="1" thickBot="1">
      <c r="A1629" s="164"/>
      <c r="B1629" s="181"/>
      <c r="C1629" s="253"/>
      <c r="D1629" s="83"/>
      <c r="E1629" s="111"/>
      <c r="F1629" s="111"/>
      <c r="G1629" s="111"/>
      <c r="H1629" s="111"/>
      <c r="I1629" s="218"/>
      <c r="J1629" s="153"/>
      <c r="K1629" s="77">
        <v>0</v>
      </c>
      <c r="L1629" s="77"/>
      <c r="M1629" s="105"/>
      <c r="N1629" s="44"/>
      <c r="O1629" s="76"/>
    </row>
    <row r="1630" spans="1:15" ht="18.75" hidden="1" customHeight="1" thickTop="1" thickBot="1">
      <c r="A1630" s="164"/>
      <c r="B1630" s="181"/>
      <c r="C1630" s="253"/>
      <c r="D1630" s="83"/>
      <c r="E1630" s="111"/>
      <c r="F1630" s="111"/>
      <c r="G1630" s="111"/>
      <c r="H1630" s="111"/>
      <c r="I1630" s="218"/>
      <c r="J1630" s="153"/>
      <c r="K1630" s="77">
        <v>0</v>
      </c>
      <c r="L1630" s="77"/>
      <c r="M1630" s="105"/>
      <c r="N1630" s="44"/>
      <c r="O1630" s="76"/>
    </row>
    <row r="1631" spans="1:15" ht="18.75" hidden="1" customHeight="1" thickTop="1" thickBot="1">
      <c r="A1631" s="164"/>
      <c r="B1631" s="181"/>
      <c r="C1631" s="253"/>
      <c r="D1631" s="83"/>
      <c r="E1631" s="111"/>
      <c r="F1631" s="111"/>
      <c r="G1631" s="111"/>
      <c r="H1631" s="111"/>
      <c r="I1631" s="218"/>
      <c r="J1631" s="153"/>
      <c r="K1631" s="77">
        <v>0</v>
      </c>
      <c r="L1631" s="77"/>
      <c r="M1631" s="105"/>
      <c r="N1631" s="44"/>
      <c r="O1631" s="76"/>
    </row>
    <row r="1632" spans="1:15" ht="18.75" hidden="1" customHeight="1" thickTop="1" thickBot="1">
      <c r="A1632" s="164"/>
      <c r="B1632" s="181"/>
      <c r="C1632" s="253"/>
      <c r="D1632" s="83"/>
      <c r="E1632" s="111"/>
      <c r="F1632" s="111"/>
      <c r="G1632" s="111"/>
      <c r="H1632" s="111"/>
      <c r="I1632" s="218"/>
      <c r="J1632" s="153"/>
      <c r="K1632" s="77">
        <v>0</v>
      </c>
      <c r="L1632" s="77"/>
      <c r="M1632" s="105"/>
      <c r="N1632" s="44"/>
      <c r="O1632" s="76"/>
    </row>
    <row r="1633" spans="1:15" ht="18.75" customHeight="1" thickTop="1" thickBot="1">
      <c r="A1633" s="164"/>
      <c r="B1633" s="407"/>
      <c r="C1633" s="192" t="s">
        <v>905</v>
      </c>
      <c r="D1633" s="186">
        <v>7357309</v>
      </c>
      <c r="E1633" s="420" t="s">
        <v>911</v>
      </c>
      <c r="F1633" s="420"/>
      <c r="G1633" s="420"/>
      <c r="H1633" s="420"/>
      <c r="I1633" s="187" t="s">
        <v>41</v>
      </c>
      <c r="J1633" s="144" t="s">
        <v>572</v>
      </c>
      <c r="K1633" s="188">
        <v>363.9384</v>
      </c>
      <c r="L1633" s="189">
        <f t="shared" ref="L1633:L1638" si="114">K1633*(1-$H$3/100)</f>
        <v>363.9384</v>
      </c>
      <c r="M1633" s="190">
        <f t="shared" ref="M1633:M1638" si="115">K1633*$H$2</f>
        <v>15325.446024000001</v>
      </c>
      <c r="N1633" s="191">
        <f t="shared" si="105"/>
        <v>15325.446024000001</v>
      </c>
      <c r="O1633" s="76"/>
    </row>
    <row r="1634" spans="1:15" ht="18.75" customHeight="1" thickTop="1" thickBot="1">
      <c r="A1634" s="164"/>
      <c r="B1634" s="405"/>
      <c r="C1634" s="169" t="s">
        <v>906</v>
      </c>
      <c r="D1634" s="95">
        <v>7357409</v>
      </c>
      <c r="E1634" s="414" t="s">
        <v>912</v>
      </c>
      <c r="F1634" s="414"/>
      <c r="G1634" s="414"/>
      <c r="H1634" s="414"/>
      <c r="I1634" s="96" t="s">
        <v>41</v>
      </c>
      <c r="J1634" s="144" t="s">
        <v>572</v>
      </c>
      <c r="K1634" s="98">
        <v>454.55759999999998</v>
      </c>
      <c r="L1634" s="99">
        <f t="shared" si="114"/>
        <v>454.55759999999998</v>
      </c>
      <c r="M1634" s="100">
        <f t="shared" si="115"/>
        <v>19141.420535999998</v>
      </c>
      <c r="N1634" s="69">
        <f t="shared" si="105"/>
        <v>19141.420535999998</v>
      </c>
      <c r="O1634" s="76"/>
    </row>
    <row r="1635" spans="1:15" ht="18.75" customHeight="1" thickTop="1" thickBot="1">
      <c r="A1635" s="164"/>
      <c r="B1635" s="405"/>
      <c r="C1635" s="169" t="s">
        <v>907</v>
      </c>
      <c r="D1635" s="95">
        <v>7357509</v>
      </c>
      <c r="E1635" s="414" t="s">
        <v>913</v>
      </c>
      <c r="F1635" s="414"/>
      <c r="G1635" s="414"/>
      <c r="H1635" s="414"/>
      <c r="I1635" s="96" t="s">
        <v>41</v>
      </c>
      <c r="J1635" s="144" t="s">
        <v>572</v>
      </c>
      <c r="K1635" s="98">
        <v>496.94399999999996</v>
      </c>
      <c r="L1635" s="99">
        <f t="shared" si="114"/>
        <v>496.94399999999996</v>
      </c>
      <c r="M1635" s="100">
        <f t="shared" si="115"/>
        <v>20926.311839999998</v>
      </c>
      <c r="N1635" s="69">
        <f t="shared" ref="N1635:N1657" si="116">M1635*(1-$H$3/100)</f>
        <v>20926.311839999998</v>
      </c>
      <c r="O1635" s="76"/>
    </row>
    <row r="1636" spans="1:15" ht="18.75" customHeight="1" thickTop="1" thickBot="1">
      <c r="A1636" s="164"/>
      <c r="B1636" s="405"/>
      <c r="C1636" s="169" t="s">
        <v>908</v>
      </c>
      <c r="D1636" s="95">
        <v>7357609</v>
      </c>
      <c r="E1636" s="414" t="s">
        <v>914</v>
      </c>
      <c r="F1636" s="414"/>
      <c r="G1636" s="414"/>
      <c r="H1636" s="414"/>
      <c r="I1636" s="96" t="s">
        <v>41</v>
      </c>
      <c r="J1636" s="144" t="s">
        <v>572</v>
      </c>
      <c r="K1636" s="98">
        <v>580.25519999999995</v>
      </c>
      <c r="L1636" s="99">
        <f t="shared" si="114"/>
        <v>580.25519999999995</v>
      </c>
      <c r="M1636" s="100">
        <f t="shared" si="115"/>
        <v>24434.546471999998</v>
      </c>
      <c r="N1636" s="69">
        <f t="shared" si="116"/>
        <v>24434.546471999998</v>
      </c>
      <c r="O1636" s="76"/>
    </row>
    <row r="1637" spans="1:15" ht="18.75" customHeight="1" thickTop="1" thickBot="1">
      <c r="A1637" s="164"/>
      <c r="B1637" s="405"/>
      <c r="C1637" s="169" t="s">
        <v>909</v>
      </c>
      <c r="D1637" s="95">
        <v>7357709</v>
      </c>
      <c r="E1637" s="414" t="s">
        <v>915</v>
      </c>
      <c r="F1637" s="414"/>
      <c r="G1637" s="414"/>
      <c r="H1637" s="414"/>
      <c r="I1637" s="96" t="s">
        <v>41</v>
      </c>
      <c r="J1637" s="144" t="s">
        <v>572</v>
      </c>
      <c r="K1637" s="98">
        <v>646.02719999999988</v>
      </c>
      <c r="L1637" s="99">
        <f t="shared" si="114"/>
        <v>646.02719999999988</v>
      </c>
      <c r="M1637" s="100">
        <f t="shared" si="115"/>
        <v>27204.205391999996</v>
      </c>
      <c r="N1637" s="69">
        <f t="shared" si="116"/>
        <v>27204.205391999996</v>
      </c>
      <c r="O1637" s="76"/>
    </row>
    <row r="1638" spans="1:15" ht="18.75" customHeight="1" thickTop="1" thickBot="1">
      <c r="A1638" s="164"/>
      <c r="B1638" s="406"/>
      <c r="C1638" s="166" t="s">
        <v>910</v>
      </c>
      <c r="D1638" s="106">
        <v>7357809</v>
      </c>
      <c r="E1638" s="409" t="s">
        <v>916</v>
      </c>
      <c r="F1638" s="409"/>
      <c r="G1638" s="409"/>
      <c r="H1638" s="409"/>
      <c r="I1638" s="113" t="s">
        <v>41</v>
      </c>
      <c r="J1638" s="144" t="s">
        <v>572</v>
      </c>
      <c r="K1638" s="114">
        <v>668.30198399999995</v>
      </c>
      <c r="L1638" s="109">
        <f t="shared" si="114"/>
        <v>668.30198399999995</v>
      </c>
      <c r="M1638" s="108">
        <f t="shared" si="115"/>
        <v>28142.196546239997</v>
      </c>
      <c r="N1638" s="118">
        <f t="shared" si="116"/>
        <v>28142.196546239997</v>
      </c>
      <c r="O1638" s="76"/>
    </row>
    <row r="1639" spans="1:15" ht="18.75" hidden="1" customHeight="1" thickTop="1" thickBot="1">
      <c r="A1639" s="164"/>
      <c r="B1639" s="181"/>
      <c r="C1639" s="253"/>
      <c r="D1639" s="83"/>
      <c r="E1639" s="111"/>
      <c r="F1639" s="111"/>
      <c r="G1639" s="111"/>
      <c r="H1639" s="111"/>
      <c r="I1639" s="218"/>
      <c r="J1639" s="144"/>
      <c r="K1639" s="184">
        <v>0</v>
      </c>
      <c r="L1639" s="77"/>
      <c r="M1639" s="105"/>
      <c r="N1639" s="44"/>
      <c r="O1639" s="76"/>
    </row>
    <row r="1640" spans="1:15" ht="18.75" hidden="1" customHeight="1" thickTop="1" thickBot="1">
      <c r="A1640" s="164"/>
      <c r="B1640" s="181"/>
      <c r="C1640" s="253"/>
      <c r="D1640" s="83"/>
      <c r="E1640" s="111"/>
      <c r="F1640" s="111"/>
      <c r="G1640" s="111"/>
      <c r="H1640" s="111"/>
      <c r="I1640" s="218"/>
      <c r="J1640" s="144"/>
      <c r="K1640" s="184">
        <v>0</v>
      </c>
      <c r="L1640" s="77"/>
      <c r="M1640" s="105"/>
      <c r="N1640" s="44"/>
      <c r="O1640" s="76"/>
    </row>
    <row r="1641" spans="1:15" ht="18.75" hidden="1" customHeight="1" thickTop="1" thickBot="1">
      <c r="A1641" s="164"/>
      <c r="B1641" s="181"/>
      <c r="C1641" s="253"/>
      <c r="D1641" s="83"/>
      <c r="E1641" s="111"/>
      <c r="F1641" s="111"/>
      <c r="G1641" s="111"/>
      <c r="H1641" s="111"/>
      <c r="I1641" s="218"/>
      <c r="J1641" s="144"/>
      <c r="K1641" s="184">
        <v>0</v>
      </c>
      <c r="L1641" s="77"/>
      <c r="M1641" s="105"/>
      <c r="N1641" s="44"/>
      <c r="O1641" s="76"/>
    </row>
    <row r="1642" spans="1:15" ht="18.75" hidden="1" customHeight="1" thickTop="1" thickBot="1">
      <c r="A1642" s="164"/>
      <c r="B1642" s="181"/>
      <c r="C1642" s="253"/>
      <c r="D1642" s="83"/>
      <c r="E1642" s="111"/>
      <c r="F1642" s="111"/>
      <c r="G1642" s="111"/>
      <c r="H1642" s="111"/>
      <c r="I1642" s="218"/>
      <c r="J1642" s="144"/>
      <c r="K1642" s="184">
        <v>0</v>
      </c>
      <c r="L1642" s="77"/>
      <c r="M1642" s="105"/>
      <c r="N1642" s="44"/>
      <c r="O1642" s="76"/>
    </row>
    <row r="1643" spans="1:15" ht="18.75" hidden="1" customHeight="1" thickTop="1" thickBot="1">
      <c r="A1643" s="164"/>
      <c r="B1643" s="181"/>
      <c r="C1643" s="253"/>
      <c r="D1643" s="83"/>
      <c r="E1643" s="111"/>
      <c r="F1643" s="111"/>
      <c r="G1643" s="111"/>
      <c r="H1643" s="111"/>
      <c r="I1643" s="218"/>
      <c r="J1643" s="144"/>
      <c r="K1643" s="184">
        <v>0</v>
      </c>
      <c r="L1643" s="77"/>
      <c r="M1643" s="105"/>
      <c r="N1643" s="44"/>
      <c r="O1643" s="76"/>
    </row>
    <row r="1644" spans="1:15" ht="18.75" hidden="1" customHeight="1" thickTop="1" thickBot="1">
      <c r="A1644" s="164"/>
      <c r="B1644" s="181"/>
      <c r="C1644" s="253"/>
      <c r="D1644" s="83"/>
      <c r="E1644" s="111"/>
      <c r="F1644" s="111"/>
      <c r="G1644" s="111"/>
      <c r="H1644" s="111"/>
      <c r="I1644" s="218"/>
      <c r="J1644" s="144"/>
      <c r="K1644" s="184">
        <v>0</v>
      </c>
      <c r="L1644" s="77"/>
      <c r="M1644" s="105"/>
      <c r="N1644" s="44"/>
      <c r="O1644" s="76"/>
    </row>
    <row r="1645" spans="1:15" ht="18.75" hidden="1" customHeight="1" thickTop="1" thickBot="1">
      <c r="A1645" s="164"/>
      <c r="B1645" s="181"/>
      <c r="C1645" s="253"/>
      <c r="D1645" s="83"/>
      <c r="E1645" s="111"/>
      <c r="F1645" s="111"/>
      <c r="G1645" s="111"/>
      <c r="H1645" s="111"/>
      <c r="I1645" s="218"/>
      <c r="J1645" s="144"/>
      <c r="K1645" s="184">
        <v>0</v>
      </c>
      <c r="L1645" s="77"/>
      <c r="M1645" s="105"/>
      <c r="N1645" s="44"/>
      <c r="O1645" s="76"/>
    </row>
    <row r="1646" spans="1:15" ht="18.75" hidden="1" customHeight="1" thickTop="1" thickBot="1">
      <c r="A1646" s="164"/>
      <c r="B1646" s="181"/>
      <c r="C1646" s="253"/>
      <c r="D1646" s="83"/>
      <c r="E1646" s="111"/>
      <c r="F1646" s="111"/>
      <c r="G1646" s="111"/>
      <c r="H1646" s="111"/>
      <c r="I1646" s="218"/>
      <c r="J1646" s="144"/>
      <c r="K1646" s="184">
        <v>0</v>
      </c>
      <c r="L1646" s="77"/>
      <c r="M1646" s="105"/>
      <c r="N1646" s="44"/>
      <c r="O1646" s="76"/>
    </row>
    <row r="1647" spans="1:15" ht="18.75" hidden="1" customHeight="1" thickTop="1" thickBot="1">
      <c r="A1647" s="164"/>
      <c r="B1647" s="181"/>
      <c r="C1647" s="253"/>
      <c r="D1647" s="83"/>
      <c r="E1647" s="111"/>
      <c r="F1647" s="111"/>
      <c r="G1647" s="111"/>
      <c r="H1647" s="111"/>
      <c r="I1647" s="218"/>
      <c r="J1647" s="144"/>
      <c r="K1647" s="184">
        <v>0</v>
      </c>
      <c r="L1647" s="77"/>
      <c r="M1647" s="105"/>
      <c r="N1647" s="44"/>
      <c r="O1647" s="76"/>
    </row>
    <row r="1648" spans="1:15" ht="18.75" hidden="1" customHeight="1" thickTop="1" thickBot="1">
      <c r="A1648" s="164"/>
      <c r="B1648" s="181"/>
      <c r="C1648" s="253"/>
      <c r="D1648" s="83"/>
      <c r="E1648" s="111"/>
      <c r="F1648" s="111"/>
      <c r="G1648" s="111"/>
      <c r="H1648" s="111"/>
      <c r="I1648" s="218"/>
      <c r="J1648" s="144"/>
      <c r="K1648" s="184">
        <v>0</v>
      </c>
      <c r="L1648" s="77"/>
      <c r="M1648" s="105"/>
      <c r="N1648" s="44"/>
      <c r="O1648" s="76"/>
    </row>
    <row r="1649" spans="1:15" ht="18.75" customHeight="1" thickTop="1" thickBot="1">
      <c r="A1649" s="164"/>
      <c r="B1649" s="407"/>
      <c r="C1649" s="197" t="s">
        <v>917</v>
      </c>
      <c r="D1649" s="37">
        <v>7360313</v>
      </c>
      <c r="E1649" s="408" t="s">
        <v>3860</v>
      </c>
      <c r="F1649" s="408"/>
      <c r="G1649" s="408"/>
      <c r="H1649" s="408"/>
      <c r="I1649" s="65" t="s">
        <v>41</v>
      </c>
      <c r="J1649" s="167" t="s">
        <v>889</v>
      </c>
      <c r="K1649" s="40">
        <v>335.9341</v>
      </c>
      <c r="L1649" s="41">
        <f t="shared" ref="L1649:L1672" si="117">K1649*(1-$H$3/100)</f>
        <v>335.9341</v>
      </c>
      <c r="M1649" s="42">
        <f t="shared" ref="M1649:M1672" si="118">K1649*$H$2</f>
        <v>14146.184950999999</v>
      </c>
      <c r="N1649" s="135">
        <f t="shared" si="116"/>
        <v>14146.184950999999</v>
      </c>
      <c r="O1649" s="76"/>
    </row>
    <row r="1650" spans="1:15" ht="18.75" customHeight="1" thickTop="1" thickBot="1">
      <c r="A1650" s="164"/>
      <c r="B1650" s="405"/>
      <c r="C1650" s="169" t="s">
        <v>918</v>
      </c>
      <c r="D1650" s="95">
        <v>7360342</v>
      </c>
      <c r="E1650" s="414" t="s">
        <v>3860</v>
      </c>
      <c r="F1650" s="414"/>
      <c r="G1650" s="414"/>
      <c r="H1650" s="414"/>
      <c r="I1650" s="96" t="s">
        <v>41</v>
      </c>
      <c r="J1650" s="143" t="s">
        <v>384</v>
      </c>
      <c r="K1650" s="98">
        <v>305.47439999999995</v>
      </c>
      <c r="L1650" s="99">
        <f t="shared" si="117"/>
        <v>305.47439999999995</v>
      </c>
      <c r="M1650" s="100">
        <f t="shared" si="118"/>
        <v>12863.526983999998</v>
      </c>
      <c r="N1650" s="69">
        <f t="shared" si="116"/>
        <v>12863.526983999998</v>
      </c>
      <c r="O1650" s="76"/>
    </row>
    <row r="1651" spans="1:15" ht="18.75" customHeight="1" thickTop="1" thickBot="1">
      <c r="A1651" s="164"/>
      <c r="B1651" s="405"/>
      <c r="C1651" s="197" t="s">
        <v>919</v>
      </c>
      <c r="D1651" s="37">
        <v>7360413</v>
      </c>
      <c r="E1651" s="408" t="s">
        <v>3861</v>
      </c>
      <c r="F1651" s="408"/>
      <c r="G1651" s="408"/>
      <c r="H1651" s="408"/>
      <c r="I1651" s="65" t="s">
        <v>41</v>
      </c>
      <c r="J1651" s="167" t="s">
        <v>889</v>
      </c>
      <c r="K1651" s="101">
        <v>371.23700000000002</v>
      </c>
      <c r="L1651" s="70">
        <f t="shared" si="117"/>
        <v>371.23700000000002</v>
      </c>
      <c r="M1651" s="66">
        <f t="shared" si="118"/>
        <v>15632.790070000001</v>
      </c>
      <c r="N1651" s="43">
        <f t="shared" si="116"/>
        <v>15632.790070000001</v>
      </c>
      <c r="O1651" s="76"/>
    </row>
    <row r="1652" spans="1:15" ht="18.75" customHeight="1" thickTop="1" thickBot="1">
      <c r="A1652" s="164"/>
      <c r="B1652" s="405"/>
      <c r="C1652" s="169" t="s">
        <v>920</v>
      </c>
      <c r="D1652" s="95">
        <v>7360442</v>
      </c>
      <c r="E1652" s="414" t="s">
        <v>3861</v>
      </c>
      <c r="F1652" s="414"/>
      <c r="G1652" s="414"/>
      <c r="H1652" s="414"/>
      <c r="I1652" s="96" t="s">
        <v>41</v>
      </c>
      <c r="J1652" s="143" t="s">
        <v>384</v>
      </c>
      <c r="K1652" s="98">
        <v>346.39920000000001</v>
      </c>
      <c r="L1652" s="99">
        <f t="shared" si="117"/>
        <v>346.39920000000001</v>
      </c>
      <c r="M1652" s="100">
        <f t="shared" si="118"/>
        <v>14586.870312000001</v>
      </c>
      <c r="N1652" s="69">
        <f t="shared" si="116"/>
        <v>14586.870312000001</v>
      </c>
      <c r="O1652" s="76"/>
    </row>
    <row r="1653" spans="1:15" ht="18.75" customHeight="1" thickTop="1" thickBot="1">
      <c r="A1653" s="164"/>
      <c r="B1653" s="405"/>
      <c r="C1653" s="197" t="s">
        <v>921</v>
      </c>
      <c r="D1653" s="37">
        <v>7360513</v>
      </c>
      <c r="E1653" s="408" t="s">
        <v>3862</v>
      </c>
      <c r="F1653" s="408"/>
      <c r="G1653" s="408"/>
      <c r="H1653" s="408"/>
      <c r="I1653" s="65" t="s">
        <v>41</v>
      </c>
      <c r="J1653" s="167" t="s">
        <v>889</v>
      </c>
      <c r="K1653" s="101">
        <v>401.5009</v>
      </c>
      <c r="L1653" s="70">
        <f t="shared" si="117"/>
        <v>401.5009</v>
      </c>
      <c r="M1653" s="66">
        <f t="shared" si="118"/>
        <v>16907.202899</v>
      </c>
      <c r="N1653" s="43">
        <f t="shared" si="116"/>
        <v>16907.202899</v>
      </c>
      <c r="O1653" s="76"/>
    </row>
    <row r="1654" spans="1:15" ht="18.75" customHeight="1" thickTop="1" thickBot="1">
      <c r="A1654" s="164"/>
      <c r="B1654" s="405"/>
      <c r="C1654" s="169" t="s">
        <v>922</v>
      </c>
      <c r="D1654" s="95">
        <v>7360542</v>
      </c>
      <c r="E1654" s="414" t="s">
        <v>3862</v>
      </c>
      <c r="F1654" s="414"/>
      <c r="G1654" s="414"/>
      <c r="H1654" s="414"/>
      <c r="I1654" s="96" t="s">
        <v>41</v>
      </c>
      <c r="J1654" s="143" t="s">
        <v>384</v>
      </c>
      <c r="K1654" s="98">
        <v>380.01600000000002</v>
      </c>
      <c r="L1654" s="99">
        <f t="shared" si="117"/>
        <v>380.01600000000002</v>
      </c>
      <c r="M1654" s="100">
        <f t="shared" si="118"/>
        <v>16002.473760000001</v>
      </c>
      <c r="N1654" s="69">
        <f t="shared" si="116"/>
        <v>16002.473760000001</v>
      </c>
      <c r="O1654" s="76"/>
    </row>
    <row r="1655" spans="1:15" ht="18.75" customHeight="1" thickTop="1" thickBot="1">
      <c r="A1655" s="164"/>
      <c r="B1655" s="405"/>
      <c r="C1655" s="197" t="s">
        <v>923</v>
      </c>
      <c r="D1655" s="37">
        <v>7360613</v>
      </c>
      <c r="E1655" s="408" t="s">
        <v>3863</v>
      </c>
      <c r="F1655" s="408"/>
      <c r="G1655" s="408"/>
      <c r="H1655" s="408"/>
      <c r="I1655" s="65" t="s">
        <v>41</v>
      </c>
      <c r="J1655" s="167" t="s">
        <v>889</v>
      </c>
      <c r="K1655" s="101">
        <v>435.80029999999999</v>
      </c>
      <c r="L1655" s="70">
        <f t="shared" si="117"/>
        <v>435.80029999999999</v>
      </c>
      <c r="M1655" s="66">
        <f t="shared" si="118"/>
        <v>18351.550632999999</v>
      </c>
      <c r="N1655" s="43">
        <f t="shared" si="116"/>
        <v>18351.550632999999</v>
      </c>
      <c r="O1655" s="76"/>
    </row>
    <row r="1656" spans="1:15" ht="18.75" customHeight="1" thickTop="1" thickBot="1">
      <c r="A1656" s="164"/>
      <c r="B1656" s="405"/>
      <c r="C1656" s="169" t="s">
        <v>924</v>
      </c>
      <c r="D1656" s="95">
        <v>7360642</v>
      </c>
      <c r="E1656" s="414" t="s">
        <v>3863</v>
      </c>
      <c r="F1656" s="414"/>
      <c r="G1656" s="414"/>
      <c r="H1656" s="414"/>
      <c r="I1656" s="96" t="s">
        <v>41</v>
      </c>
      <c r="J1656" s="143" t="s">
        <v>384</v>
      </c>
      <c r="K1656" s="98">
        <v>422.40239999999994</v>
      </c>
      <c r="L1656" s="99">
        <f t="shared" si="117"/>
        <v>422.40239999999994</v>
      </c>
      <c r="M1656" s="100">
        <f t="shared" si="118"/>
        <v>17787.365063999998</v>
      </c>
      <c r="N1656" s="69">
        <f t="shared" si="116"/>
        <v>17787.365063999998</v>
      </c>
      <c r="O1656" s="76"/>
    </row>
    <row r="1657" spans="1:15" ht="18.75" customHeight="1" thickTop="1" thickBot="1">
      <c r="A1657" s="425" t="s">
        <v>2</v>
      </c>
      <c r="B1657" s="405"/>
      <c r="C1657" s="197" t="s">
        <v>925</v>
      </c>
      <c r="D1657" s="37">
        <v>7360713</v>
      </c>
      <c r="E1657" s="408" t="s">
        <v>3864</v>
      </c>
      <c r="F1657" s="408"/>
      <c r="G1657" s="408"/>
      <c r="H1657" s="408"/>
      <c r="I1657" s="65" t="s">
        <v>41</v>
      </c>
      <c r="J1657" s="167" t="s">
        <v>889</v>
      </c>
      <c r="K1657" s="101">
        <v>466.06380000000001</v>
      </c>
      <c r="L1657" s="70">
        <f t="shared" si="117"/>
        <v>466.06380000000001</v>
      </c>
      <c r="M1657" s="66">
        <f t="shared" si="118"/>
        <v>19625.946618000002</v>
      </c>
      <c r="N1657" s="43">
        <f t="shared" si="116"/>
        <v>19625.946618000002</v>
      </c>
      <c r="O1657" s="76"/>
    </row>
    <row r="1658" spans="1:15" ht="18.75" customHeight="1" thickTop="1" thickBot="1">
      <c r="A1658" s="426"/>
      <c r="B1658" s="405"/>
      <c r="C1658" s="169" t="s">
        <v>926</v>
      </c>
      <c r="D1658" s="95">
        <v>7360742</v>
      </c>
      <c r="E1658" s="414" t="s">
        <v>3864</v>
      </c>
      <c r="F1658" s="414"/>
      <c r="G1658" s="414"/>
      <c r="H1658" s="414"/>
      <c r="I1658" s="96" t="s">
        <v>41</v>
      </c>
      <c r="J1658" s="143" t="s">
        <v>384</v>
      </c>
      <c r="K1658" s="98">
        <v>460.40399999999994</v>
      </c>
      <c r="L1658" s="99">
        <f t="shared" si="117"/>
        <v>460.40399999999994</v>
      </c>
      <c r="M1658" s="100">
        <f t="shared" si="118"/>
        <v>19387.612439999997</v>
      </c>
      <c r="N1658" s="69">
        <f t="shared" ref="N1658:N1696" si="119">M1658*(1-$H$3/100)</f>
        <v>19387.612439999997</v>
      </c>
      <c r="O1658" s="76"/>
    </row>
    <row r="1659" spans="1:15" ht="18.75" customHeight="1" thickTop="1" thickBot="1">
      <c r="A1659" s="426"/>
      <c r="B1659" s="405"/>
      <c r="C1659" s="197" t="s">
        <v>927</v>
      </c>
      <c r="D1659" s="37">
        <v>7360813</v>
      </c>
      <c r="E1659" s="408" t="s">
        <v>3655</v>
      </c>
      <c r="F1659" s="408"/>
      <c r="G1659" s="408"/>
      <c r="H1659" s="408"/>
      <c r="I1659" s="65" t="s">
        <v>41</v>
      </c>
      <c r="J1659" s="167" t="s">
        <v>889</v>
      </c>
      <c r="K1659" s="101">
        <v>532.62249999999995</v>
      </c>
      <c r="L1659" s="70">
        <f t="shared" si="117"/>
        <v>532.62249999999995</v>
      </c>
      <c r="M1659" s="66">
        <f t="shared" si="118"/>
        <v>22428.733474999997</v>
      </c>
      <c r="N1659" s="43">
        <f t="shared" si="119"/>
        <v>22428.733474999997</v>
      </c>
      <c r="O1659" s="76"/>
    </row>
    <row r="1660" spans="1:15" ht="18.75" customHeight="1" thickTop="1" thickBot="1">
      <c r="A1660" s="426"/>
      <c r="B1660" s="405"/>
      <c r="C1660" s="169" t="s">
        <v>928</v>
      </c>
      <c r="D1660" s="95">
        <v>7360842</v>
      </c>
      <c r="E1660" s="414" t="s">
        <v>3655</v>
      </c>
      <c r="F1660" s="414"/>
      <c r="G1660" s="414"/>
      <c r="H1660" s="414"/>
      <c r="I1660" s="96" t="s">
        <v>41</v>
      </c>
      <c r="J1660" s="143" t="s">
        <v>384</v>
      </c>
      <c r="K1660" s="98">
        <v>585.79508890770535</v>
      </c>
      <c r="L1660" s="99">
        <f t="shared" si="117"/>
        <v>585.79508890770535</v>
      </c>
      <c r="M1660" s="100">
        <f t="shared" si="118"/>
        <v>24667.831193903472</v>
      </c>
      <c r="N1660" s="69">
        <f t="shared" si="119"/>
        <v>24667.831193903472</v>
      </c>
      <c r="O1660" s="76"/>
    </row>
    <row r="1661" spans="1:15" ht="18.75" customHeight="1" thickTop="1" thickBot="1">
      <c r="A1661" s="426"/>
      <c r="B1661" s="405"/>
      <c r="C1661" s="197" t="s">
        <v>929</v>
      </c>
      <c r="D1661" s="37">
        <v>7360913</v>
      </c>
      <c r="E1661" s="408" t="s">
        <v>3656</v>
      </c>
      <c r="F1661" s="408"/>
      <c r="G1661" s="408"/>
      <c r="H1661" s="408"/>
      <c r="I1661" s="65" t="s">
        <v>41</v>
      </c>
      <c r="J1661" s="167" t="s">
        <v>889</v>
      </c>
      <c r="K1661" s="101">
        <v>689.04520000000002</v>
      </c>
      <c r="L1661" s="70">
        <f t="shared" si="117"/>
        <v>689.04520000000002</v>
      </c>
      <c r="M1661" s="66">
        <f t="shared" si="118"/>
        <v>29015.693372000002</v>
      </c>
      <c r="N1661" s="43">
        <f t="shared" si="119"/>
        <v>29015.693372000002</v>
      </c>
      <c r="O1661" s="76"/>
    </row>
    <row r="1662" spans="1:15" ht="18.75" customHeight="1" thickTop="1" thickBot="1">
      <c r="A1662" s="426"/>
      <c r="B1662" s="415"/>
      <c r="C1662" s="296" t="s">
        <v>930</v>
      </c>
      <c r="D1662" s="297">
        <v>7360942</v>
      </c>
      <c r="E1662" s="432" t="s">
        <v>3656</v>
      </c>
      <c r="F1662" s="432"/>
      <c r="G1662" s="432"/>
      <c r="H1662" s="432"/>
      <c r="I1662" s="298" t="s">
        <v>41</v>
      </c>
      <c r="J1662" s="143" t="s">
        <v>384</v>
      </c>
      <c r="K1662" s="299">
        <v>676.56362540220141</v>
      </c>
      <c r="L1662" s="300">
        <f t="shared" si="117"/>
        <v>676.56362540220141</v>
      </c>
      <c r="M1662" s="321">
        <f t="shared" si="118"/>
        <v>28490.094265686701</v>
      </c>
      <c r="N1662" s="322">
        <f t="shared" si="119"/>
        <v>28490.094265686701</v>
      </c>
      <c r="O1662" s="76"/>
    </row>
    <row r="1663" spans="1:15" ht="18.75" customHeight="1" thickTop="1" thickBot="1">
      <c r="A1663" s="426"/>
      <c r="B1663" s="405"/>
      <c r="C1663" s="197" t="s">
        <v>931</v>
      </c>
      <c r="D1663" s="37">
        <v>7365315</v>
      </c>
      <c r="E1663" s="408" t="s">
        <v>933</v>
      </c>
      <c r="F1663" s="408"/>
      <c r="G1663" s="408"/>
      <c r="H1663" s="408"/>
      <c r="I1663" s="65" t="s">
        <v>41</v>
      </c>
      <c r="J1663" s="119" t="s">
        <v>207</v>
      </c>
      <c r="K1663" s="101">
        <v>245.45639288738354</v>
      </c>
      <c r="L1663" s="70">
        <f t="shared" si="117"/>
        <v>245.45639288738354</v>
      </c>
      <c r="M1663" s="66">
        <f t="shared" si="118"/>
        <v>10336.168704487722</v>
      </c>
      <c r="N1663" s="43">
        <f t="shared" si="119"/>
        <v>10336.168704487722</v>
      </c>
      <c r="O1663" s="76"/>
    </row>
    <row r="1664" spans="1:15" ht="18.75" customHeight="1" thickTop="1" thickBot="1">
      <c r="A1664" s="426"/>
      <c r="B1664" s="405"/>
      <c r="C1664" s="169" t="s">
        <v>932</v>
      </c>
      <c r="D1664" s="95">
        <v>7365342</v>
      </c>
      <c r="E1664" s="414" t="s">
        <v>933</v>
      </c>
      <c r="F1664" s="414"/>
      <c r="G1664" s="414"/>
      <c r="H1664" s="414"/>
      <c r="I1664" s="96" t="s">
        <v>41</v>
      </c>
      <c r="J1664" s="143" t="s">
        <v>384</v>
      </c>
      <c r="K1664" s="98">
        <v>0</v>
      </c>
      <c r="L1664" s="99">
        <f t="shared" si="117"/>
        <v>0</v>
      </c>
      <c r="M1664" s="290">
        <f t="shared" si="118"/>
        <v>0</v>
      </c>
      <c r="N1664" s="287">
        <f t="shared" si="119"/>
        <v>0</v>
      </c>
      <c r="O1664" s="76"/>
    </row>
    <row r="1665" spans="1:15" ht="18.75" customHeight="1" thickTop="1" thickBot="1">
      <c r="A1665" s="426"/>
      <c r="B1665" s="405"/>
      <c r="C1665" s="199" t="s">
        <v>934</v>
      </c>
      <c r="D1665" s="59">
        <v>7365415</v>
      </c>
      <c r="E1665" s="428" t="s">
        <v>942</v>
      </c>
      <c r="F1665" s="428"/>
      <c r="G1665" s="428"/>
      <c r="H1665" s="428"/>
      <c r="I1665" s="139" t="s">
        <v>41</v>
      </c>
      <c r="J1665" s="119" t="s">
        <v>207</v>
      </c>
      <c r="K1665" s="101">
        <v>276.39627434377644</v>
      </c>
      <c r="L1665" s="70">
        <f t="shared" si="117"/>
        <v>276.39627434377644</v>
      </c>
      <c r="M1665" s="66">
        <f t="shared" si="118"/>
        <v>11639.047112616427</v>
      </c>
      <c r="N1665" s="43">
        <f t="shared" si="119"/>
        <v>11639.047112616427</v>
      </c>
      <c r="O1665" s="76"/>
    </row>
    <row r="1666" spans="1:15" ht="18.75" customHeight="1" thickTop="1" thickBot="1">
      <c r="A1666" s="426"/>
      <c r="B1666" s="405"/>
      <c r="C1666" s="169" t="s">
        <v>935</v>
      </c>
      <c r="D1666" s="95">
        <v>7365442</v>
      </c>
      <c r="E1666" s="414" t="s">
        <v>942</v>
      </c>
      <c r="F1666" s="414"/>
      <c r="G1666" s="414"/>
      <c r="H1666" s="414"/>
      <c r="I1666" s="96" t="s">
        <v>41</v>
      </c>
      <c r="J1666" s="143" t="s">
        <v>384</v>
      </c>
      <c r="K1666" s="98">
        <v>0</v>
      </c>
      <c r="L1666" s="99">
        <f t="shared" si="117"/>
        <v>0</v>
      </c>
      <c r="M1666" s="290">
        <f t="shared" si="118"/>
        <v>0</v>
      </c>
      <c r="N1666" s="287">
        <f t="shared" si="119"/>
        <v>0</v>
      </c>
      <c r="O1666" s="76"/>
    </row>
    <row r="1667" spans="1:15" ht="18.75" customHeight="1" thickTop="1" thickBot="1">
      <c r="A1667" s="164"/>
      <c r="B1667" s="405"/>
      <c r="C1667" s="197" t="s">
        <v>936</v>
      </c>
      <c r="D1667" s="37">
        <v>7365515</v>
      </c>
      <c r="E1667" s="408" t="s">
        <v>943</v>
      </c>
      <c r="F1667" s="408"/>
      <c r="G1667" s="408"/>
      <c r="H1667" s="408"/>
      <c r="I1667" s="65" t="s">
        <v>41</v>
      </c>
      <c r="J1667" s="119" t="s">
        <v>207</v>
      </c>
      <c r="K1667" s="101">
        <v>303.21083827265028</v>
      </c>
      <c r="L1667" s="70">
        <f t="shared" si="117"/>
        <v>303.21083827265028</v>
      </c>
      <c r="M1667" s="66">
        <f t="shared" si="118"/>
        <v>12768.208399661304</v>
      </c>
      <c r="N1667" s="43">
        <f t="shared" si="119"/>
        <v>12768.208399661304</v>
      </c>
      <c r="O1667" s="76"/>
    </row>
    <row r="1668" spans="1:15" ht="18.75" customHeight="1" thickTop="1" thickBot="1">
      <c r="A1668" s="164"/>
      <c r="B1668" s="405"/>
      <c r="C1668" s="169" t="s">
        <v>937</v>
      </c>
      <c r="D1668" s="95">
        <v>7365542</v>
      </c>
      <c r="E1668" s="414" t="s">
        <v>943</v>
      </c>
      <c r="F1668" s="414"/>
      <c r="G1668" s="414"/>
      <c r="H1668" s="414"/>
      <c r="I1668" s="96" t="s">
        <v>41</v>
      </c>
      <c r="J1668" s="143" t="s">
        <v>384</v>
      </c>
      <c r="K1668" s="98">
        <v>0</v>
      </c>
      <c r="L1668" s="99">
        <f t="shared" si="117"/>
        <v>0</v>
      </c>
      <c r="M1668" s="290">
        <f t="shared" si="118"/>
        <v>0</v>
      </c>
      <c r="N1668" s="287">
        <f t="shared" si="119"/>
        <v>0</v>
      </c>
      <c r="O1668" s="76"/>
    </row>
    <row r="1669" spans="1:15" ht="18.75" customHeight="1" thickTop="1" thickBot="1">
      <c r="A1669" s="164"/>
      <c r="B1669" s="405"/>
      <c r="C1669" s="197" t="s">
        <v>938</v>
      </c>
      <c r="D1669" s="37">
        <v>7365615</v>
      </c>
      <c r="E1669" s="408" t="s">
        <v>944</v>
      </c>
      <c r="F1669" s="408"/>
      <c r="G1669" s="408"/>
      <c r="H1669" s="408"/>
      <c r="I1669" s="65" t="s">
        <v>41</v>
      </c>
      <c r="J1669" s="119" t="s">
        <v>207</v>
      </c>
      <c r="K1669" s="101">
        <v>324.6707400508044</v>
      </c>
      <c r="L1669" s="70">
        <f t="shared" si="117"/>
        <v>324.6707400508044</v>
      </c>
      <c r="M1669" s="66">
        <f t="shared" si="118"/>
        <v>13671.884863539373</v>
      </c>
      <c r="N1669" s="43">
        <f t="shared" si="119"/>
        <v>13671.884863539373</v>
      </c>
      <c r="O1669" s="76"/>
    </row>
    <row r="1670" spans="1:15" ht="18.75" customHeight="1" thickTop="1" thickBot="1">
      <c r="A1670" s="164"/>
      <c r="B1670" s="405"/>
      <c r="C1670" s="169" t="s">
        <v>939</v>
      </c>
      <c r="D1670" s="95">
        <v>7365642</v>
      </c>
      <c r="E1670" s="414" t="s">
        <v>944</v>
      </c>
      <c r="F1670" s="414"/>
      <c r="G1670" s="414"/>
      <c r="H1670" s="414"/>
      <c r="I1670" s="96" t="s">
        <v>41</v>
      </c>
      <c r="J1670" s="143" t="s">
        <v>384</v>
      </c>
      <c r="K1670" s="98">
        <v>0</v>
      </c>
      <c r="L1670" s="99">
        <f t="shared" si="117"/>
        <v>0</v>
      </c>
      <c r="M1670" s="290">
        <f t="shared" si="118"/>
        <v>0</v>
      </c>
      <c r="N1670" s="287">
        <f t="shared" si="119"/>
        <v>0</v>
      </c>
      <c r="O1670" s="76"/>
    </row>
    <row r="1671" spans="1:15" ht="18.75" customHeight="1" thickTop="1" thickBot="1">
      <c r="A1671" s="164"/>
      <c r="B1671" s="405"/>
      <c r="C1671" s="197" t="s">
        <v>940</v>
      </c>
      <c r="D1671" s="37">
        <v>7365715</v>
      </c>
      <c r="E1671" s="408" t="s">
        <v>945</v>
      </c>
      <c r="F1671" s="408"/>
      <c r="G1671" s="408"/>
      <c r="H1671" s="408"/>
      <c r="I1671" s="65" t="s">
        <v>41</v>
      </c>
      <c r="J1671" s="119" t="s">
        <v>207</v>
      </c>
      <c r="K1671" s="61">
        <v>367.15325994919561</v>
      </c>
      <c r="L1671" s="62">
        <f t="shared" si="117"/>
        <v>367.15325994919561</v>
      </c>
      <c r="M1671" s="63">
        <f t="shared" si="118"/>
        <v>15460.823776460627</v>
      </c>
      <c r="N1671" s="67">
        <f t="shared" si="119"/>
        <v>15460.823776460627</v>
      </c>
      <c r="O1671" s="76"/>
    </row>
    <row r="1672" spans="1:15" ht="18.75" customHeight="1" thickTop="1" thickBot="1">
      <c r="A1672" s="164"/>
      <c r="B1672" s="406"/>
      <c r="C1672" s="166" t="s">
        <v>941</v>
      </c>
      <c r="D1672" s="106">
        <v>7365742</v>
      </c>
      <c r="E1672" s="409" t="s">
        <v>945</v>
      </c>
      <c r="F1672" s="409"/>
      <c r="G1672" s="409"/>
      <c r="H1672" s="409"/>
      <c r="I1672" s="113" t="s">
        <v>41</v>
      </c>
      <c r="J1672" s="143" t="s">
        <v>384</v>
      </c>
      <c r="K1672" s="114">
        <v>0</v>
      </c>
      <c r="L1672" s="109">
        <f t="shared" si="117"/>
        <v>0</v>
      </c>
      <c r="M1672" s="281">
        <f t="shared" si="118"/>
        <v>0</v>
      </c>
      <c r="N1672" s="282">
        <f t="shared" si="119"/>
        <v>0</v>
      </c>
      <c r="O1672" s="76"/>
    </row>
    <row r="1673" spans="1:15" ht="18.75" hidden="1" customHeight="1" thickTop="1" thickBot="1">
      <c r="A1673" s="164"/>
      <c r="B1673" s="181"/>
      <c r="C1673" s="253"/>
      <c r="D1673" s="83"/>
      <c r="E1673" s="111"/>
      <c r="F1673" s="111"/>
      <c r="G1673" s="111"/>
      <c r="H1673" s="111"/>
      <c r="I1673" s="218"/>
      <c r="J1673" s="143"/>
      <c r="K1673" s="184">
        <v>0</v>
      </c>
      <c r="L1673" s="77"/>
      <c r="M1673" s="105"/>
      <c r="N1673" s="44"/>
      <c r="O1673" s="76"/>
    </row>
    <row r="1674" spans="1:15" ht="18.75" hidden="1" customHeight="1" thickTop="1" thickBot="1">
      <c r="A1674" s="164"/>
      <c r="B1674" s="181"/>
      <c r="C1674" s="253"/>
      <c r="D1674" s="83"/>
      <c r="E1674" s="111"/>
      <c r="F1674" s="111"/>
      <c r="G1674" s="111"/>
      <c r="H1674" s="111"/>
      <c r="I1674" s="218"/>
      <c r="J1674" s="143"/>
      <c r="K1674" s="184">
        <v>0</v>
      </c>
      <c r="L1674" s="77"/>
      <c r="M1674" s="105"/>
      <c r="N1674" s="44"/>
      <c r="O1674" s="76"/>
    </row>
    <row r="1675" spans="1:15" ht="18.75" hidden="1" customHeight="1" thickTop="1" thickBot="1">
      <c r="A1675" s="164"/>
      <c r="B1675" s="181"/>
      <c r="C1675" s="253"/>
      <c r="D1675" s="83"/>
      <c r="E1675" s="111"/>
      <c r="F1675" s="111"/>
      <c r="G1675" s="111"/>
      <c r="H1675" s="111"/>
      <c r="I1675" s="218"/>
      <c r="J1675" s="143"/>
      <c r="K1675" s="184">
        <v>0</v>
      </c>
      <c r="L1675" s="77"/>
      <c r="M1675" s="105"/>
      <c r="N1675" s="44"/>
      <c r="O1675" s="76"/>
    </row>
    <row r="1676" spans="1:15" ht="18.75" hidden="1" customHeight="1" thickTop="1" thickBot="1">
      <c r="A1676" s="164"/>
      <c r="B1676" s="181"/>
      <c r="C1676" s="253"/>
      <c r="D1676" s="83"/>
      <c r="E1676" s="111"/>
      <c r="F1676" s="111"/>
      <c r="G1676" s="111"/>
      <c r="H1676" s="111"/>
      <c r="I1676" s="218"/>
      <c r="J1676" s="143"/>
      <c r="K1676" s="184">
        <v>0</v>
      </c>
      <c r="L1676" s="77"/>
      <c r="M1676" s="105"/>
      <c r="N1676" s="44"/>
      <c r="O1676" s="76"/>
    </row>
    <row r="1677" spans="1:15" ht="18.75" hidden="1" customHeight="1" thickTop="1" thickBot="1">
      <c r="A1677" s="164"/>
      <c r="B1677" s="181"/>
      <c r="C1677" s="253"/>
      <c r="D1677" s="83"/>
      <c r="E1677" s="111"/>
      <c r="F1677" s="111"/>
      <c r="G1677" s="111"/>
      <c r="H1677" s="111"/>
      <c r="I1677" s="218"/>
      <c r="J1677" s="143"/>
      <c r="K1677" s="184">
        <v>0</v>
      </c>
      <c r="L1677" s="77"/>
      <c r="M1677" s="105"/>
      <c r="N1677" s="44"/>
      <c r="O1677" s="76"/>
    </row>
    <row r="1678" spans="1:15" ht="18.75" hidden="1" customHeight="1" thickTop="1" thickBot="1">
      <c r="A1678" s="164"/>
      <c r="B1678" s="181"/>
      <c r="C1678" s="253"/>
      <c r="D1678" s="83"/>
      <c r="E1678" s="111"/>
      <c r="F1678" s="111"/>
      <c r="G1678" s="111"/>
      <c r="H1678" s="111"/>
      <c r="I1678" s="218"/>
      <c r="J1678" s="143"/>
      <c r="K1678" s="184">
        <v>0</v>
      </c>
      <c r="L1678" s="77"/>
      <c r="M1678" s="105"/>
      <c r="N1678" s="44"/>
      <c r="O1678" s="76"/>
    </row>
    <row r="1679" spans="1:15" ht="18.75" hidden="1" customHeight="1" thickTop="1" thickBot="1">
      <c r="A1679" s="164"/>
      <c r="B1679" s="181"/>
      <c r="C1679" s="253"/>
      <c r="D1679" s="83"/>
      <c r="E1679" s="111"/>
      <c r="F1679" s="111"/>
      <c r="G1679" s="111"/>
      <c r="H1679" s="111"/>
      <c r="I1679" s="218"/>
      <c r="J1679" s="143"/>
      <c r="K1679" s="184">
        <v>0</v>
      </c>
      <c r="L1679" s="77"/>
      <c r="M1679" s="105"/>
      <c r="N1679" s="44"/>
      <c r="O1679" s="76"/>
    </row>
    <row r="1680" spans="1:15" ht="18.75" hidden="1" customHeight="1" thickTop="1" thickBot="1">
      <c r="A1680" s="164"/>
      <c r="B1680" s="181"/>
      <c r="C1680" s="253"/>
      <c r="D1680" s="83"/>
      <c r="E1680" s="111"/>
      <c r="F1680" s="111"/>
      <c r="G1680" s="111"/>
      <c r="H1680" s="111"/>
      <c r="I1680" s="218"/>
      <c r="J1680" s="143"/>
      <c r="K1680" s="184">
        <v>0</v>
      </c>
      <c r="L1680" s="77"/>
      <c r="M1680" s="105"/>
      <c r="N1680" s="44"/>
      <c r="O1680" s="76"/>
    </row>
    <row r="1681" spans="1:15" ht="18.75" hidden="1" customHeight="1" thickTop="1" thickBot="1">
      <c r="A1681" s="164"/>
      <c r="B1681" s="181"/>
      <c r="C1681" s="253"/>
      <c r="D1681" s="83"/>
      <c r="E1681" s="111"/>
      <c r="F1681" s="111"/>
      <c r="G1681" s="111"/>
      <c r="H1681" s="111"/>
      <c r="I1681" s="218"/>
      <c r="J1681" s="143"/>
      <c r="K1681" s="184">
        <v>0</v>
      </c>
      <c r="L1681" s="77"/>
      <c r="M1681" s="105"/>
      <c r="N1681" s="44"/>
      <c r="O1681" s="76"/>
    </row>
    <row r="1682" spans="1:15" ht="18.75" hidden="1" customHeight="1" thickTop="1" thickBot="1">
      <c r="A1682" s="164"/>
      <c r="B1682" s="181"/>
      <c r="C1682" s="253"/>
      <c r="D1682" s="83"/>
      <c r="E1682" s="111"/>
      <c r="F1682" s="111"/>
      <c r="G1682" s="111"/>
      <c r="H1682" s="111"/>
      <c r="I1682" s="218"/>
      <c r="J1682" s="143"/>
      <c r="K1682" s="184">
        <v>0</v>
      </c>
      <c r="L1682" s="77"/>
      <c r="M1682" s="105"/>
      <c r="N1682" s="44"/>
      <c r="O1682" s="76"/>
    </row>
    <row r="1683" spans="1:15" ht="18.75" customHeight="1" thickTop="1" thickBot="1">
      <c r="A1683" s="164"/>
      <c r="B1683" s="407"/>
      <c r="C1683" s="136" t="s">
        <v>946</v>
      </c>
      <c r="D1683" s="132">
        <v>7370101</v>
      </c>
      <c r="E1683" s="419" t="s">
        <v>962</v>
      </c>
      <c r="F1683" s="419"/>
      <c r="G1683" s="419"/>
      <c r="H1683" s="419"/>
      <c r="I1683" s="133" t="s">
        <v>41</v>
      </c>
      <c r="J1683" s="60" t="s">
        <v>385</v>
      </c>
      <c r="K1683" s="40">
        <v>2.475190516511431</v>
      </c>
      <c r="L1683" s="41">
        <f t="shared" ref="L1683:L1698" si="120">K1683*(1-$H$3/100)</f>
        <v>2.475190516511431</v>
      </c>
      <c r="M1683" s="42">
        <f t="shared" ref="M1683:M1698" si="121">K1683*$H$2</f>
        <v>104.23027265029636</v>
      </c>
      <c r="N1683" s="135">
        <f t="shared" si="119"/>
        <v>104.23027265029636</v>
      </c>
      <c r="O1683" s="76"/>
    </row>
    <row r="1684" spans="1:15" ht="18.75" customHeight="1" thickTop="1" thickBot="1">
      <c r="A1684" s="164"/>
      <c r="B1684" s="405"/>
      <c r="C1684" s="112" t="s">
        <v>948</v>
      </c>
      <c r="D1684" s="95">
        <v>7370104</v>
      </c>
      <c r="E1684" s="414" t="s">
        <v>962</v>
      </c>
      <c r="F1684" s="414"/>
      <c r="G1684" s="414"/>
      <c r="H1684" s="414"/>
      <c r="I1684" s="96" t="s">
        <v>41</v>
      </c>
      <c r="J1684" s="85" t="s">
        <v>386</v>
      </c>
      <c r="K1684" s="98">
        <v>6.3612396274343777</v>
      </c>
      <c r="L1684" s="99">
        <f t="shared" si="120"/>
        <v>6.3612396274343777</v>
      </c>
      <c r="M1684" s="100">
        <f t="shared" si="121"/>
        <v>267.87180071126164</v>
      </c>
      <c r="N1684" s="69">
        <f t="shared" si="119"/>
        <v>267.87180071126164</v>
      </c>
      <c r="O1684" s="76"/>
    </row>
    <row r="1685" spans="1:15" ht="18.75" customHeight="1" thickTop="1" thickBot="1">
      <c r="A1685" s="164"/>
      <c r="B1685" s="405"/>
      <c r="C1685" s="38" t="s">
        <v>947</v>
      </c>
      <c r="D1685" s="37">
        <v>7370201</v>
      </c>
      <c r="E1685" s="408" t="s">
        <v>966</v>
      </c>
      <c r="F1685" s="408"/>
      <c r="G1685" s="408"/>
      <c r="H1685" s="408"/>
      <c r="I1685" s="65" t="s">
        <v>41</v>
      </c>
      <c r="J1685" s="60" t="s">
        <v>385</v>
      </c>
      <c r="K1685" s="101">
        <v>2.6814563928873834</v>
      </c>
      <c r="L1685" s="70">
        <f t="shared" si="120"/>
        <v>2.6814563928873834</v>
      </c>
      <c r="M1685" s="66">
        <f t="shared" si="121"/>
        <v>112.91612870448772</v>
      </c>
      <c r="N1685" s="43">
        <f t="shared" si="119"/>
        <v>112.91612870448772</v>
      </c>
      <c r="O1685" s="76"/>
    </row>
    <row r="1686" spans="1:15" ht="18.75" customHeight="1" thickTop="1" thickBot="1">
      <c r="A1686" s="164"/>
      <c r="B1686" s="405"/>
      <c r="C1686" s="112" t="s">
        <v>949</v>
      </c>
      <c r="D1686" s="95">
        <v>7370204</v>
      </c>
      <c r="E1686" s="414" t="s">
        <v>966</v>
      </c>
      <c r="F1686" s="414"/>
      <c r="G1686" s="414"/>
      <c r="H1686" s="414"/>
      <c r="I1686" s="96" t="s">
        <v>41</v>
      </c>
      <c r="J1686" s="85" t="s">
        <v>386</v>
      </c>
      <c r="K1686" s="98">
        <v>6.4354953429297206</v>
      </c>
      <c r="L1686" s="99">
        <f t="shared" si="120"/>
        <v>6.4354953429297206</v>
      </c>
      <c r="M1686" s="100">
        <f t="shared" si="121"/>
        <v>270.99870889077056</v>
      </c>
      <c r="N1686" s="69">
        <f t="shared" si="119"/>
        <v>270.99870889077056</v>
      </c>
      <c r="O1686" s="76"/>
    </row>
    <row r="1687" spans="1:15" ht="18.75" customHeight="1" thickTop="1" thickBot="1">
      <c r="A1687" s="164"/>
      <c r="B1687" s="405"/>
      <c r="C1687" s="38" t="s">
        <v>950</v>
      </c>
      <c r="D1687" s="37">
        <v>7370301</v>
      </c>
      <c r="E1687" s="408" t="s">
        <v>963</v>
      </c>
      <c r="F1687" s="408"/>
      <c r="G1687" s="408"/>
      <c r="H1687" s="408"/>
      <c r="I1687" s="65" t="s">
        <v>41</v>
      </c>
      <c r="J1687" s="60" t="s">
        <v>385</v>
      </c>
      <c r="K1687" s="101">
        <v>2.9232</v>
      </c>
      <c r="L1687" s="70">
        <f t="shared" si="120"/>
        <v>2.9232</v>
      </c>
      <c r="M1687" s="66">
        <f t="shared" si="121"/>
        <v>123.095952</v>
      </c>
      <c r="N1687" s="43">
        <f t="shared" si="119"/>
        <v>123.095952</v>
      </c>
      <c r="O1687" s="76"/>
    </row>
    <row r="1688" spans="1:15" ht="18.75" customHeight="1" thickTop="1" thickBot="1">
      <c r="A1688" s="164"/>
      <c r="B1688" s="405"/>
      <c r="C1688" s="112" t="s">
        <v>951</v>
      </c>
      <c r="D1688" s="95">
        <v>7370304</v>
      </c>
      <c r="E1688" s="414" t="s">
        <v>963</v>
      </c>
      <c r="F1688" s="414"/>
      <c r="G1688" s="414"/>
      <c r="H1688" s="414"/>
      <c r="I1688" s="96" t="s">
        <v>41</v>
      </c>
      <c r="J1688" s="85" t="s">
        <v>386</v>
      </c>
      <c r="K1688" s="98">
        <v>6.5774062658763759</v>
      </c>
      <c r="L1688" s="99">
        <f t="shared" si="120"/>
        <v>6.5774062658763759</v>
      </c>
      <c r="M1688" s="100">
        <f t="shared" si="121"/>
        <v>276.97457785605417</v>
      </c>
      <c r="N1688" s="69">
        <f t="shared" si="119"/>
        <v>276.97457785605417</v>
      </c>
      <c r="O1688" s="76"/>
    </row>
    <row r="1689" spans="1:15" ht="18.75" customHeight="1" thickTop="1" thickBot="1">
      <c r="A1689" s="164"/>
      <c r="B1689" s="405"/>
      <c r="C1689" s="38" t="s">
        <v>952</v>
      </c>
      <c r="D1689" s="37">
        <v>7370401</v>
      </c>
      <c r="E1689" s="408" t="s">
        <v>965</v>
      </c>
      <c r="F1689" s="408"/>
      <c r="G1689" s="408"/>
      <c r="H1689" s="408"/>
      <c r="I1689" s="65" t="s">
        <v>41</v>
      </c>
      <c r="J1689" s="60" t="s">
        <v>385</v>
      </c>
      <c r="K1689" s="101">
        <v>3.1352413209144792</v>
      </c>
      <c r="L1689" s="70">
        <f t="shared" si="120"/>
        <v>3.1352413209144792</v>
      </c>
      <c r="M1689" s="66">
        <f t="shared" si="121"/>
        <v>132.02501202370871</v>
      </c>
      <c r="N1689" s="43">
        <f t="shared" si="119"/>
        <v>132.02501202370871</v>
      </c>
      <c r="O1689" s="76"/>
    </row>
    <row r="1690" spans="1:15" ht="18.75" customHeight="1" thickTop="1" thickBot="1">
      <c r="A1690" s="164"/>
      <c r="B1690" s="405"/>
      <c r="C1690" s="112" t="s">
        <v>953</v>
      </c>
      <c r="D1690" s="95">
        <v>7370404</v>
      </c>
      <c r="E1690" s="414" t="s">
        <v>965</v>
      </c>
      <c r="F1690" s="414"/>
      <c r="G1690" s="414"/>
      <c r="H1690" s="414"/>
      <c r="I1690" s="96" t="s">
        <v>41</v>
      </c>
      <c r="J1690" s="85" t="s">
        <v>386</v>
      </c>
      <c r="K1690" s="98">
        <v>6.6830143945808631</v>
      </c>
      <c r="L1690" s="99">
        <f t="shared" si="120"/>
        <v>6.6830143945808631</v>
      </c>
      <c r="M1690" s="100">
        <f t="shared" si="121"/>
        <v>281.42173615580015</v>
      </c>
      <c r="N1690" s="69">
        <f t="shared" si="119"/>
        <v>281.42173615580015</v>
      </c>
      <c r="O1690" s="76"/>
    </row>
    <row r="1691" spans="1:15" ht="18.75" customHeight="1" thickTop="1" thickBot="1">
      <c r="A1691" s="164"/>
      <c r="B1691" s="405"/>
      <c r="C1691" s="38" t="s">
        <v>954</v>
      </c>
      <c r="D1691" s="37">
        <v>7370501</v>
      </c>
      <c r="E1691" s="408" t="s">
        <v>964</v>
      </c>
      <c r="F1691" s="408"/>
      <c r="G1691" s="408"/>
      <c r="H1691" s="408"/>
      <c r="I1691" s="65" t="s">
        <v>41</v>
      </c>
      <c r="J1691" s="60" t="s">
        <v>385</v>
      </c>
      <c r="K1691" s="101">
        <v>3.4652667231160033</v>
      </c>
      <c r="L1691" s="70">
        <f t="shared" si="120"/>
        <v>3.4652667231160033</v>
      </c>
      <c r="M1691" s="66">
        <f t="shared" si="121"/>
        <v>145.9223817104149</v>
      </c>
      <c r="N1691" s="43">
        <f t="shared" si="119"/>
        <v>145.9223817104149</v>
      </c>
      <c r="O1691" s="76"/>
    </row>
    <row r="1692" spans="1:15" ht="18.75" customHeight="1" thickTop="1" thickBot="1">
      <c r="A1692" s="164"/>
      <c r="B1692" s="405"/>
      <c r="C1692" s="112" t="s">
        <v>955</v>
      </c>
      <c r="D1692" s="95">
        <v>7370504</v>
      </c>
      <c r="E1692" s="414" t="s">
        <v>964</v>
      </c>
      <c r="F1692" s="414"/>
      <c r="G1692" s="414"/>
      <c r="H1692" s="414"/>
      <c r="I1692" s="96" t="s">
        <v>41</v>
      </c>
      <c r="J1692" s="85" t="s">
        <v>386</v>
      </c>
      <c r="K1692" s="98">
        <v>6.7655207451312442</v>
      </c>
      <c r="L1692" s="99">
        <f t="shared" si="120"/>
        <v>6.7655207451312442</v>
      </c>
      <c r="M1692" s="100">
        <f t="shared" si="121"/>
        <v>284.89607857747671</v>
      </c>
      <c r="N1692" s="69">
        <f t="shared" si="119"/>
        <v>284.89607857747671</v>
      </c>
      <c r="O1692" s="76"/>
    </row>
    <row r="1693" spans="1:15" ht="18.75" customHeight="1" thickTop="1" thickBot="1">
      <c r="A1693" s="164"/>
      <c r="B1693" s="405"/>
      <c r="C1693" s="38" t="s">
        <v>956</v>
      </c>
      <c r="D1693" s="37">
        <v>7370601</v>
      </c>
      <c r="E1693" s="408" t="s">
        <v>967</v>
      </c>
      <c r="F1693" s="408"/>
      <c r="G1693" s="408"/>
      <c r="H1693" s="408"/>
      <c r="I1693" s="65" t="s">
        <v>41</v>
      </c>
      <c r="J1693" s="60" t="s">
        <v>385</v>
      </c>
      <c r="K1693" s="101">
        <v>3.7952921253175269</v>
      </c>
      <c r="L1693" s="70">
        <f t="shared" si="120"/>
        <v>3.7952921253175269</v>
      </c>
      <c r="M1693" s="66">
        <f t="shared" si="121"/>
        <v>159.81975139712105</v>
      </c>
      <c r="N1693" s="43">
        <f t="shared" si="119"/>
        <v>159.81975139712105</v>
      </c>
      <c r="O1693" s="76"/>
    </row>
    <row r="1694" spans="1:15" ht="18.75" customHeight="1" thickTop="1" thickBot="1">
      <c r="A1694" s="164"/>
      <c r="B1694" s="405"/>
      <c r="C1694" s="112" t="s">
        <v>957</v>
      </c>
      <c r="D1694" s="95">
        <v>7370604</v>
      </c>
      <c r="E1694" s="414" t="s">
        <v>967</v>
      </c>
      <c r="F1694" s="414"/>
      <c r="G1694" s="414"/>
      <c r="H1694" s="414"/>
      <c r="I1694" s="96" t="s">
        <v>41</v>
      </c>
      <c r="J1694" s="85" t="s">
        <v>386</v>
      </c>
      <c r="K1694" s="98">
        <v>6.8892802709568155</v>
      </c>
      <c r="L1694" s="99">
        <f t="shared" si="120"/>
        <v>6.8892802709568155</v>
      </c>
      <c r="M1694" s="100">
        <f t="shared" si="121"/>
        <v>290.10759220999148</v>
      </c>
      <c r="N1694" s="69">
        <f t="shared" si="119"/>
        <v>290.10759220999148</v>
      </c>
      <c r="O1694" s="76"/>
    </row>
    <row r="1695" spans="1:15" ht="18.75" customHeight="1" thickTop="1" thickBot="1">
      <c r="A1695" s="164"/>
      <c r="B1695" s="405"/>
      <c r="C1695" s="38" t="s">
        <v>958</v>
      </c>
      <c r="D1695" s="37">
        <v>7370701</v>
      </c>
      <c r="E1695" s="408" t="s">
        <v>968</v>
      </c>
      <c r="F1695" s="408"/>
      <c r="G1695" s="408"/>
      <c r="H1695" s="408"/>
      <c r="I1695" s="65" t="s">
        <v>41</v>
      </c>
      <c r="J1695" s="60" t="s">
        <v>385</v>
      </c>
      <c r="K1695" s="101">
        <v>3.9603048264182892</v>
      </c>
      <c r="L1695" s="70">
        <f t="shared" si="120"/>
        <v>3.9603048264182892</v>
      </c>
      <c r="M1695" s="66">
        <f t="shared" si="121"/>
        <v>166.76843624047416</v>
      </c>
      <c r="N1695" s="43">
        <f t="shared" si="119"/>
        <v>166.76843624047416</v>
      </c>
      <c r="O1695" s="76"/>
    </row>
    <row r="1696" spans="1:15" ht="18.75" customHeight="1" thickTop="1" thickBot="1">
      <c r="A1696" s="164"/>
      <c r="B1696" s="405"/>
      <c r="C1696" s="112" t="s">
        <v>959</v>
      </c>
      <c r="D1696" s="95">
        <v>7370704</v>
      </c>
      <c r="E1696" s="414" t="s">
        <v>968</v>
      </c>
      <c r="F1696" s="414"/>
      <c r="G1696" s="414"/>
      <c r="H1696" s="414"/>
      <c r="I1696" s="96" t="s">
        <v>41</v>
      </c>
      <c r="J1696" s="85" t="s">
        <v>386</v>
      </c>
      <c r="K1696" s="98">
        <v>6.9717866215071966</v>
      </c>
      <c r="L1696" s="99">
        <f t="shared" si="120"/>
        <v>6.9717866215071966</v>
      </c>
      <c r="M1696" s="100">
        <f t="shared" si="121"/>
        <v>293.58193463166805</v>
      </c>
      <c r="N1696" s="69">
        <f t="shared" si="119"/>
        <v>293.58193463166805</v>
      </c>
      <c r="O1696" s="76"/>
    </row>
    <row r="1697" spans="1:15" ht="18.75" customHeight="1" thickTop="1" thickBot="1">
      <c r="A1697" s="425" t="s">
        <v>2</v>
      </c>
      <c r="B1697" s="405"/>
      <c r="C1697" s="38" t="s">
        <v>960</v>
      </c>
      <c r="D1697" s="37">
        <v>7370801</v>
      </c>
      <c r="E1697" s="408" t="s">
        <v>969</v>
      </c>
      <c r="F1697" s="408"/>
      <c r="G1697" s="408"/>
      <c r="H1697" s="408"/>
      <c r="I1697" s="65" t="s">
        <v>41</v>
      </c>
      <c r="J1697" s="60" t="s">
        <v>385</v>
      </c>
      <c r="K1697" s="61">
        <v>4.0428111769686703</v>
      </c>
      <c r="L1697" s="62">
        <f t="shared" si="120"/>
        <v>4.0428111769686703</v>
      </c>
      <c r="M1697" s="63">
        <f t="shared" si="121"/>
        <v>170.2427786621507</v>
      </c>
      <c r="N1697" s="67">
        <f>M1697*(1-$H$3/100)</f>
        <v>170.2427786621507</v>
      </c>
      <c r="O1697" s="76"/>
    </row>
    <row r="1698" spans="1:15" ht="18.75" customHeight="1" thickTop="1" thickBot="1">
      <c r="A1698" s="426"/>
      <c r="B1698" s="406"/>
      <c r="C1698" s="110" t="s">
        <v>961</v>
      </c>
      <c r="D1698" s="106">
        <v>7370804</v>
      </c>
      <c r="E1698" s="409" t="s">
        <v>969</v>
      </c>
      <c r="F1698" s="409"/>
      <c r="G1698" s="409"/>
      <c r="H1698" s="409"/>
      <c r="I1698" s="113" t="s">
        <v>41</v>
      </c>
      <c r="J1698" s="85" t="s">
        <v>386</v>
      </c>
      <c r="K1698" s="114">
        <v>7.178052497883149</v>
      </c>
      <c r="L1698" s="109">
        <f t="shared" si="120"/>
        <v>7.178052497883149</v>
      </c>
      <c r="M1698" s="108">
        <f t="shared" si="121"/>
        <v>302.26779068585938</v>
      </c>
      <c r="N1698" s="118">
        <f>M1698*(1-$H$3/100)</f>
        <v>302.26779068585938</v>
      </c>
      <c r="O1698" s="76"/>
    </row>
    <row r="1699" spans="1:15" ht="18.75" hidden="1" customHeight="1" thickTop="1" thickBot="1">
      <c r="A1699" s="426"/>
      <c r="B1699" s="181"/>
      <c r="C1699" s="111"/>
      <c r="D1699" s="83"/>
      <c r="E1699" s="111"/>
      <c r="F1699" s="111"/>
      <c r="G1699" s="111"/>
      <c r="H1699" s="111"/>
      <c r="I1699" s="218"/>
      <c r="J1699" s="85"/>
      <c r="K1699" s="184">
        <v>0</v>
      </c>
      <c r="L1699" s="77"/>
      <c r="M1699" s="105"/>
      <c r="N1699" s="44"/>
      <c r="O1699" s="76"/>
    </row>
    <row r="1700" spans="1:15" ht="18.75" hidden="1" customHeight="1" thickTop="1" thickBot="1">
      <c r="A1700" s="426"/>
      <c r="B1700" s="181"/>
      <c r="C1700" s="111"/>
      <c r="D1700" s="83"/>
      <c r="E1700" s="111"/>
      <c r="F1700" s="111"/>
      <c r="G1700" s="111"/>
      <c r="H1700" s="111"/>
      <c r="I1700" s="218"/>
      <c r="J1700" s="85"/>
      <c r="K1700" s="184">
        <v>0</v>
      </c>
      <c r="L1700" s="77"/>
      <c r="M1700" s="105"/>
      <c r="N1700" s="44"/>
      <c r="O1700" s="76"/>
    </row>
    <row r="1701" spans="1:15" ht="18.75" hidden="1" customHeight="1" thickTop="1" thickBot="1">
      <c r="A1701" s="426"/>
      <c r="B1701" s="181"/>
      <c r="C1701" s="111"/>
      <c r="D1701" s="83"/>
      <c r="E1701" s="111"/>
      <c r="F1701" s="111"/>
      <c r="G1701" s="111"/>
      <c r="H1701" s="111"/>
      <c r="I1701" s="218"/>
      <c r="J1701" s="85"/>
      <c r="K1701" s="184">
        <v>0</v>
      </c>
      <c r="L1701" s="77"/>
      <c r="M1701" s="105"/>
      <c r="N1701" s="44"/>
      <c r="O1701" s="76"/>
    </row>
    <row r="1702" spans="1:15" ht="18.75" hidden="1" customHeight="1" thickTop="1" thickBot="1">
      <c r="A1702" s="426"/>
      <c r="B1702" s="181"/>
      <c r="C1702" s="111"/>
      <c r="D1702" s="83"/>
      <c r="E1702" s="111"/>
      <c r="F1702" s="111"/>
      <c r="G1702" s="111"/>
      <c r="H1702" s="111"/>
      <c r="I1702" s="218"/>
      <c r="J1702" s="85"/>
      <c r="K1702" s="184">
        <v>0</v>
      </c>
      <c r="L1702" s="77"/>
      <c r="M1702" s="105"/>
      <c r="N1702" s="44"/>
      <c r="O1702" s="76"/>
    </row>
    <row r="1703" spans="1:15" ht="18.75" hidden="1" customHeight="1" thickTop="1" thickBot="1">
      <c r="A1703" s="426"/>
      <c r="B1703" s="181"/>
      <c r="C1703" s="111"/>
      <c r="D1703" s="83"/>
      <c r="E1703" s="111"/>
      <c r="F1703" s="111"/>
      <c r="G1703" s="111"/>
      <c r="H1703" s="111"/>
      <c r="I1703" s="218"/>
      <c r="J1703" s="85"/>
      <c r="K1703" s="184">
        <v>0</v>
      </c>
      <c r="L1703" s="77"/>
      <c r="M1703" s="105"/>
      <c r="N1703" s="44"/>
      <c r="O1703" s="76"/>
    </row>
    <row r="1704" spans="1:15" ht="18.75" hidden="1" customHeight="1" thickTop="1" thickBot="1">
      <c r="A1704" s="426"/>
      <c r="B1704" s="181"/>
      <c r="C1704" s="111"/>
      <c r="D1704" s="83"/>
      <c r="E1704" s="111"/>
      <c r="F1704" s="111"/>
      <c r="G1704" s="111"/>
      <c r="H1704" s="111"/>
      <c r="I1704" s="218"/>
      <c r="J1704" s="85"/>
      <c r="K1704" s="184">
        <v>0</v>
      </c>
      <c r="L1704" s="77"/>
      <c r="M1704" s="105"/>
      <c r="N1704" s="44"/>
      <c r="O1704" s="76"/>
    </row>
    <row r="1705" spans="1:15" ht="18.75" hidden="1" customHeight="1" thickTop="1" thickBot="1">
      <c r="A1705" s="426"/>
      <c r="B1705" s="181"/>
      <c r="C1705" s="111"/>
      <c r="D1705" s="83"/>
      <c r="E1705" s="111"/>
      <c r="F1705" s="111"/>
      <c r="G1705" s="111"/>
      <c r="H1705" s="111"/>
      <c r="I1705" s="218"/>
      <c r="J1705" s="85"/>
      <c r="K1705" s="184">
        <v>0</v>
      </c>
      <c r="L1705" s="77"/>
      <c r="M1705" s="105"/>
      <c r="N1705" s="44"/>
      <c r="O1705" s="76"/>
    </row>
    <row r="1706" spans="1:15" ht="18.75" hidden="1" customHeight="1" thickTop="1" thickBot="1">
      <c r="A1706" s="426"/>
      <c r="B1706" s="181"/>
      <c r="C1706" s="111"/>
      <c r="D1706" s="83"/>
      <c r="E1706" s="111"/>
      <c r="F1706" s="111"/>
      <c r="G1706" s="111"/>
      <c r="H1706" s="111"/>
      <c r="I1706" s="218"/>
      <c r="J1706" s="85"/>
      <c r="K1706" s="184">
        <v>0</v>
      </c>
      <c r="L1706" s="77"/>
      <c r="M1706" s="105"/>
      <c r="N1706" s="44"/>
      <c r="O1706" s="76"/>
    </row>
    <row r="1707" spans="1:15" ht="18.75" hidden="1" customHeight="1" thickTop="1" thickBot="1">
      <c r="A1707" s="426"/>
      <c r="B1707" s="181"/>
      <c r="C1707" s="111"/>
      <c r="D1707" s="83"/>
      <c r="E1707" s="111"/>
      <c r="F1707" s="111"/>
      <c r="G1707" s="111"/>
      <c r="H1707" s="111"/>
      <c r="I1707" s="218"/>
      <c r="J1707" s="85"/>
      <c r="K1707" s="184">
        <v>0</v>
      </c>
      <c r="L1707" s="77"/>
      <c r="M1707" s="105"/>
      <c r="N1707" s="44"/>
      <c r="O1707" s="76"/>
    </row>
    <row r="1708" spans="1:15" ht="18.75" hidden="1" customHeight="1" thickTop="1" thickBot="1">
      <c r="A1708" s="426"/>
      <c r="B1708" s="181"/>
      <c r="C1708" s="111"/>
      <c r="D1708" s="83"/>
      <c r="E1708" s="111"/>
      <c r="F1708" s="111"/>
      <c r="G1708" s="111"/>
      <c r="H1708" s="111"/>
      <c r="I1708" s="218"/>
      <c r="J1708" s="85"/>
      <c r="K1708" s="184">
        <v>0</v>
      </c>
      <c r="L1708" s="77"/>
      <c r="M1708" s="105"/>
      <c r="N1708" s="44"/>
      <c r="O1708" s="76"/>
    </row>
    <row r="1709" spans="1:15" ht="18.75" customHeight="1" thickTop="1" thickBot="1">
      <c r="A1709" s="426"/>
      <c r="B1709" s="407"/>
      <c r="C1709" s="198" t="s">
        <v>970</v>
      </c>
      <c r="D1709" s="132">
        <v>7371101</v>
      </c>
      <c r="E1709" s="419" t="s">
        <v>974</v>
      </c>
      <c r="F1709" s="419"/>
      <c r="G1709" s="419"/>
      <c r="H1709" s="419"/>
      <c r="I1709" s="133" t="s">
        <v>41</v>
      </c>
      <c r="J1709" s="60" t="s">
        <v>385</v>
      </c>
      <c r="K1709" s="101">
        <v>2.3101778154106691</v>
      </c>
      <c r="L1709" s="70">
        <f t="shared" ref="L1709:L1720" si="122">K1709*(1-$H$3/100)</f>
        <v>2.3101778154106691</v>
      </c>
      <c r="M1709" s="66">
        <f t="shared" ref="M1709:M1720" si="123">K1709*$H$2</f>
        <v>97.281587806943278</v>
      </c>
      <c r="N1709" s="43">
        <f t="shared" ref="N1709:N1720" si="124">M1709*(1-$H$3/100)</f>
        <v>97.281587806943278</v>
      </c>
      <c r="O1709" s="76"/>
    </row>
    <row r="1710" spans="1:15" ht="18.75" customHeight="1" thickTop="1" thickBot="1">
      <c r="A1710" s="426"/>
      <c r="B1710" s="405"/>
      <c r="C1710" s="38" t="s">
        <v>971</v>
      </c>
      <c r="D1710" s="37">
        <v>7371102</v>
      </c>
      <c r="E1710" s="408" t="s">
        <v>974</v>
      </c>
      <c r="F1710" s="408"/>
      <c r="G1710" s="408"/>
      <c r="H1710" s="408"/>
      <c r="I1710" s="65" t="s">
        <v>41</v>
      </c>
      <c r="J1710" s="168" t="s">
        <v>11</v>
      </c>
      <c r="K1710" s="101">
        <v>10.107027942421675</v>
      </c>
      <c r="L1710" s="70">
        <f t="shared" si="122"/>
        <v>10.107027942421675</v>
      </c>
      <c r="M1710" s="66">
        <f t="shared" si="123"/>
        <v>425.60694665537676</v>
      </c>
      <c r="N1710" s="43">
        <f t="shared" si="124"/>
        <v>425.60694665537676</v>
      </c>
      <c r="O1710" s="76"/>
    </row>
    <row r="1711" spans="1:15" ht="18.75" customHeight="1" thickTop="1" thickBot="1">
      <c r="A1711" s="426"/>
      <c r="B1711" s="405"/>
      <c r="C1711" s="197" t="s">
        <v>973</v>
      </c>
      <c r="D1711" s="37">
        <v>7371124</v>
      </c>
      <c r="E1711" s="408" t="s">
        <v>974</v>
      </c>
      <c r="F1711" s="408"/>
      <c r="G1711" s="408"/>
      <c r="H1711" s="408"/>
      <c r="I1711" s="65" t="s">
        <v>41</v>
      </c>
      <c r="J1711" s="160" t="s">
        <v>649</v>
      </c>
      <c r="K1711" s="101">
        <v>8.9931922099915322</v>
      </c>
      <c r="L1711" s="70">
        <f t="shared" si="122"/>
        <v>8.9931922099915322</v>
      </c>
      <c r="M1711" s="66">
        <f t="shared" si="123"/>
        <v>378.70332396274341</v>
      </c>
      <c r="N1711" s="43">
        <f t="shared" si="124"/>
        <v>378.70332396274341</v>
      </c>
      <c r="O1711" s="76"/>
    </row>
    <row r="1712" spans="1:15" ht="18.75" customHeight="1" thickTop="1" thickBot="1">
      <c r="A1712" s="426"/>
      <c r="B1712" s="405"/>
      <c r="C1712" s="169" t="s">
        <v>972</v>
      </c>
      <c r="D1712" s="95">
        <v>7371151</v>
      </c>
      <c r="E1712" s="414" t="s">
        <v>974</v>
      </c>
      <c r="F1712" s="414"/>
      <c r="G1712" s="414"/>
      <c r="H1712" s="414"/>
      <c r="I1712" s="96" t="s">
        <v>41</v>
      </c>
      <c r="J1712" s="161" t="s">
        <v>650</v>
      </c>
      <c r="K1712" s="98">
        <v>5.2804064352243865</v>
      </c>
      <c r="L1712" s="99">
        <f t="shared" si="122"/>
        <v>5.2804064352243865</v>
      </c>
      <c r="M1712" s="100">
        <f t="shared" si="123"/>
        <v>222.3579149872989</v>
      </c>
      <c r="N1712" s="69">
        <f t="shared" si="124"/>
        <v>222.3579149872989</v>
      </c>
      <c r="O1712" s="76"/>
    </row>
    <row r="1713" spans="1:15" ht="18.75" customHeight="1" thickTop="1" thickBot="1">
      <c r="A1713" s="426"/>
      <c r="B1713" s="405"/>
      <c r="C1713" s="197" t="s">
        <v>976</v>
      </c>
      <c r="D1713" s="37">
        <v>7371201</v>
      </c>
      <c r="E1713" s="408" t="s">
        <v>975</v>
      </c>
      <c r="F1713" s="408"/>
      <c r="G1713" s="408"/>
      <c r="H1713" s="408"/>
      <c r="I1713" s="65" t="s">
        <v>41</v>
      </c>
      <c r="J1713" s="60" t="s">
        <v>385</v>
      </c>
      <c r="K1713" s="101">
        <v>3.5065198983911943</v>
      </c>
      <c r="L1713" s="70">
        <f t="shared" si="122"/>
        <v>3.5065198983911943</v>
      </c>
      <c r="M1713" s="66">
        <f t="shared" si="123"/>
        <v>147.65955292125318</v>
      </c>
      <c r="N1713" s="43">
        <f t="shared" si="124"/>
        <v>147.65955292125318</v>
      </c>
      <c r="O1713" s="76"/>
    </row>
    <row r="1714" spans="1:15" ht="18.75" customHeight="1" thickTop="1" thickBot="1">
      <c r="A1714" s="426"/>
      <c r="B1714" s="405"/>
      <c r="C1714" s="38" t="s">
        <v>977</v>
      </c>
      <c r="D1714" s="37">
        <v>7371202</v>
      </c>
      <c r="E1714" s="408" t="s">
        <v>975</v>
      </c>
      <c r="F1714" s="408"/>
      <c r="G1714" s="408"/>
      <c r="H1714" s="408"/>
      <c r="I1714" s="65" t="s">
        <v>41</v>
      </c>
      <c r="J1714" s="168" t="s">
        <v>11</v>
      </c>
      <c r="K1714" s="101">
        <v>11.798408128704487</v>
      </c>
      <c r="L1714" s="70">
        <f t="shared" si="122"/>
        <v>11.798408128704487</v>
      </c>
      <c r="M1714" s="66">
        <f t="shared" si="123"/>
        <v>496.83096629974597</v>
      </c>
      <c r="N1714" s="43">
        <f t="shared" si="124"/>
        <v>496.83096629974597</v>
      </c>
      <c r="O1714" s="76"/>
    </row>
    <row r="1715" spans="1:15" ht="18.75" customHeight="1" thickTop="1" thickBot="1">
      <c r="A1715" s="426"/>
      <c r="B1715" s="405"/>
      <c r="C1715" s="200" t="s">
        <v>978</v>
      </c>
      <c r="D1715" s="46">
        <v>7371224</v>
      </c>
      <c r="E1715" s="417" t="s">
        <v>975</v>
      </c>
      <c r="F1715" s="417"/>
      <c r="G1715" s="417"/>
      <c r="H1715" s="417"/>
      <c r="I1715" s="68" t="s">
        <v>41</v>
      </c>
      <c r="J1715" s="160" t="s">
        <v>649</v>
      </c>
      <c r="K1715" s="101">
        <v>9.9420152413209149</v>
      </c>
      <c r="L1715" s="70">
        <f t="shared" si="122"/>
        <v>9.9420152413209149</v>
      </c>
      <c r="M1715" s="66">
        <f t="shared" si="123"/>
        <v>418.65826181202374</v>
      </c>
      <c r="N1715" s="43">
        <f t="shared" si="124"/>
        <v>418.65826181202374</v>
      </c>
      <c r="O1715" s="76"/>
    </row>
    <row r="1716" spans="1:15" ht="18.75" customHeight="1" thickTop="1" thickBot="1">
      <c r="A1716" s="426"/>
      <c r="B1716" s="405"/>
      <c r="C1716" s="169" t="s">
        <v>979</v>
      </c>
      <c r="D1716" s="95">
        <v>7371251</v>
      </c>
      <c r="E1716" s="414" t="s">
        <v>975</v>
      </c>
      <c r="F1716" s="414"/>
      <c r="G1716" s="414"/>
      <c r="H1716" s="414"/>
      <c r="I1716" s="96" t="s">
        <v>41</v>
      </c>
      <c r="J1716" s="161" t="s">
        <v>650</v>
      </c>
      <c r="K1716" s="98">
        <v>6.1467231160033862</v>
      </c>
      <c r="L1716" s="99">
        <f t="shared" si="122"/>
        <v>6.1467231160033862</v>
      </c>
      <c r="M1716" s="100">
        <f t="shared" si="123"/>
        <v>258.8385104149026</v>
      </c>
      <c r="N1716" s="69">
        <f t="shared" si="124"/>
        <v>258.8385104149026</v>
      </c>
      <c r="O1716" s="76"/>
    </row>
    <row r="1717" spans="1:15" ht="18.75" customHeight="1" thickTop="1" thickBot="1">
      <c r="A1717" s="164"/>
      <c r="B1717" s="405"/>
      <c r="C1717" s="197" t="s">
        <v>980</v>
      </c>
      <c r="D1717" s="37">
        <v>7371301</v>
      </c>
      <c r="E1717" s="408" t="s">
        <v>984</v>
      </c>
      <c r="F1717" s="408"/>
      <c r="G1717" s="408"/>
      <c r="H1717" s="408"/>
      <c r="I1717" s="65" t="s">
        <v>41</v>
      </c>
      <c r="J1717" s="60" t="s">
        <v>385</v>
      </c>
      <c r="K1717" s="101">
        <v>4.2903302286198128</v>
      </c>
      <c r="L1717" s="70">
        <f t="shared" si="122"/>
        <v>4.2903302286198128</v>
      </c>
      <c r="M1717" s="66">
        <f t="shared" si="123"/>
        <v>180.66580592718032</v>
      </c>
      <c r="N1717" s="43">
        <f t="shared" si="124"/>
        <v>180.66580592718032</v>
      </c>
      <c r="O1717" s="76"/>
    </row>
    <row r="1718" spans="1:15" ht="18.75" customHeight="1" thickTop="1" thickBot="1">
      <c r="A1718" s="164"/>
      <c r="B1718" s="405"/>
      <c r="C1718" s="38" t="s">
        <v>981</v>
      </c>
      <c r="D1718" s="37">
        <v>7371302</v>
      </c>
      <c r="E1718" s="408" t="s">
        <v>984</v>
      </c>
      <c r="F1718" s="408"/>
      <c r="G1718" s="408"/>
      <c r="H1718" s="408"/>
      <c r="I1718" s="65" t="s">
        <v>41</v>
      </c>
      <c r="J1718" s="168" t="s">
        <v>11</v>
      </c>
      <c r="K1718" s="101">
        <v>13.201016088060964</v>
      </c>
      <c r="L1718" s="70">
        <f t="shared" si="122"/>
        <v>13.201016088060964</v>
      </c>
      <c r="M1718" s="66">
        <f t="shared" si="123"/>
        <v>555.89478746824716</v>
      </c>
      <c r="N1718" s="43">
        <f t="shared" si="124"/>
        <v>555.89478746824716</v>
      </c>
      <c r="O1718" s="76"/>
    </row>
    <row r="1719" spans="1:15" ht="18.75" customHeight="1" thickTop="1" thickBot="1">
      <c r="A1719" s="164"/>
      <c r="B1719" s="405"/>
      <c r="C1719" s="197" t="s">
        <v>982</v>
      </c>
      <c r="D1719" s="37">
        <v>7371324</v>
      </c>
      <c r="E1719" s="408" t="s">
        <v>984</v>
      </c>
      <c r="F1719" s="408"/>
      <c r="G1719" s="408"/>
      <c r="H1719" s="408"/>
      <c r="I1719" s="65" t="s">
        <v>41</v>
      </c>
      <c r="J1719" s="160" t="s">
        <v>649</v>
      </c>
      <c r="K1719" s="101">
        <v>11.550889077053343</v>
      </c>
      <c r="L1719" s="70">
        <f t="shared" si="122"/>
        <v>11.550889077053343</v>
      </c>
      <c r="M1719" s="66">
        <f t="shared" si="123"/>
        <v>486.40793903471626</v>
      </c>
      <c r="N1719" s="43">
        <f t="shared" si="124"/>
        <v>486.40793903471626</v>
      </c>
      <c r="O1719" s="76"/>
    </row>
    <row r="1720" spans="1:15" ht="18.75" customHeight="1" thickTop="1" thickBot="1">
      <c r="A1720" s="164"/>
      <c r="B1720" s="406"/>
      <c r="C1720" s="166" t="s">
        <v>983</v>
      </c>
      <c r="D1720" s="106">
        <v>7371351</v>
      </c>
      <c r="E1720" s="409" t="s">
        <v>984</v>
      </c>
      <c r="F1720" s="409"/>
      <c r="G1720" s="409"/>
      <c r="H1720" s="409"/>
      <c r="I1720" s="113" t="s">
        <v>41</v>
      </c>
      <c r="J1720" s="161" t="s">
        <v>650</v>
      </c>
      <c r="K1720" s="114">
        <v>6.641761219305673</v>
      </c>
      <c r="L1720" s="109">
        <f t="shared" si="122"/>
        <v>6.641761219305673</v>
      </c>
      <c r="M1720" s="108">
        <f t="shared" si="123"/>
        <v>279.68456494496189</v>
      </c>
      <c r="N1720" s="118">
        <f t="shared" si="124"/>
        <v>279.68456494496189</v>
      </c>
      <c r="O1720" s="76"/>
    </row>
    <row r="1721" spans="1:15" ht="18.75" hidden="1" customHeight="1" thickTop="1" thickBot="1">
      <c r="A1721" s="164"/>
      <c r="B1721" s="181"/>
      <c r="C1721" s="253"/>
      <c r="D1721" s="83"/>
      <c r="E1721" s="111"/>
      <c r="F1721" s="111"/>
      <c r="G1721" s="111"/>
      <c r="H1721" s="111"/>
      <c r="I1721" s="218"/>
      <c r="J1721" s="161"/>
      <c r="K1721" s="184">
        <v>0</v>
      </c>
      <c r="L1721" s="77"/>
      <c r="M1721" s="105"/>
      <c r="N1721" s="44"/>
      <c r="O1721" s="76"/>
    </row>
    <row r="1722" spans="1:15" ht="18.75" hidden="1" customHeight="1" thickTop="1" thickBot="1">
      <c r="A1722" s="164"/>
      <c r="B1722" s="181"/>
      <c r="C1722" s="253"/>
      <c r="D1722" s="83"/>
      <c r="E1722" s="111"/>
      <c r="F1722" s="111"/>
      <c r="G1722" s="111"/>
      <c r="H1722" s="111"/>
      <c r="I1722" s="218"/>
      <c r="J1722" s="161"/>
      <c r="K1722" s="184">
        <v>0</v>
      </c>
      <c r="L1722" s="77"/>
      <c r="M1722" s="105"/>
      <c r="N1722" s="44"/>
      <c r="O1722" s="76"/>
    </row>
    <row r="1723" spans="1:15" ht="18.75" hidden="1" customHeight="1" thickTop="1" thickBot="1">
      <c r="A1723" s="164"/>
      <c r="B1723" s="181"/>
      <c r="C1723" s="253"/>
      <c r="D1723" s="83"/>
      <c r="E1723" s="111"/>
      <c r="F1723" s="111"/>
      <c r="G1723" s="111"/>
      <c r="H1723" s="111"/>
      <c r="I1723" s="218"/>
      <c r="J1723" s="161"/>
      <c r="K1723" s="184">
        <v>0</v>
      </c>
      <c r="L1723" s="77"/>
      <c r="M1723" s="105"/>
      <c r="N1723" s="44"/>
      <c r="O1723" s="76"/>
    </row>
    <row r="1724" spans="1:15" ht="18.75" hidden="1" customHeight="1" thickTop="1" thickBot="1">
      <c r="A1724" s="164"/>
      <c r="B1724" s="181"/>
      <c r="C1724" s="253"/>
      <c r="D1724" s="83"/>
      <c r="E1724" s="111"/>
      <c r="F1724" s="111"/>
      <c r="G1724" s="111"/>
      <c r="H1724" s="111"/>
      <c r="I1724" s="218"/>
      <c r="J1724" s="161"/>
      <c r="K1724" s="184">
        <v>0</v>
      </c>
      <c r="L1724" s="77"/>
      <c r="M1724" s="105"/>
      <c r="N1724" s="44"/>
      <c r="O1724" s="76"/>
    </row>
    <row r="1725" spans="1:15" ht="18.75" hidden="1" customHeight="1" thickTop="1" thickBot="1">
      <c r="A1725" s="164"/>
      <c r="B1725" s="181"/>
      <c r="C1725" s="253"/>
      <c r="D1725" s="83"/>
      <c r="E1725" s="111"/>
      <c r="F1725" s="111"/>
      <c r="G1725" s="111"/>
      <c r="H1725" s="111"/>
      <c r="I1725" s="218"/>
      <c r="J1725" s="161"/>
      <c r="K1725" s="184">
        <v>0</v>
      </c>
      <c r="L1725" s="77"/>
      <c r="M1725" s="105"/>
      <c r="N1725" s="44"/>
      <c r="O1725" s="76"/>
    </row>
    <row r="1726" spans="1:15" ht="18.75" hidden="1" customHeight="1" thickTop="1" thickBot="1">
      <c r="A1726" s="164"/>
      <c r="B1726" s="181"/>
      <c r="C1726" s="253"/>
      <c r="D1726" s="83"/>
      <c r="E1726" s="111"/>
      <c r="F1726" s="111"/>
      <c r="G1726" s="111"/>
      <c r="H1726" s="111"/>
      <c r="I1726" s="218"/>
      <c r="J1726" s="161"/>
      <c r="K1726" s="184">
        <v>0</v>
      </c>
      <c r="L1726" s="77"/>
      <c r="M1726" s="105"/>
      <c r="N1726" s="44"/>
      <c r="O1726" s="76"/>
    </row>
    <row r="1727" spans="1:15" ht="18.75" hidden="1" customHeight="1" thickTop="1" thickBot="1">
      <c r="A1727" s="164"/>
      <c r="B1727" s="181"/>
      <c r="C1727" s="253"/>
      <c r="D1727" s="83"/>
      <c r="E1727" s="111"/>
      <c r="F1727" s="111"/>
      <c r="G1727" s="111"/>
      <c r="H1727" s="111"/>
      <c r="I1727" s="218"/>
      <c r="J1727" s="161"/>
      <c r="K1727" s="184">
        <v>0</v>
      </c>
      <c r="L1727" s="77"/>
      <c r="M1727" s="105"/>
      <c r="N1727" s="44"/>
      <c r="O1727" s="76"/>
    </row>
    <row r="1728" spans="1:15" ht="18.75" hidden="1" customHeight="1" thickTop="1" thickBot="1">
      <c r="A1728" s="164"/>
      <c r="B1728" s="181"/>
      <c r="C1728" s="253"/>
      <c r="D1728" s="83"/>
      <c r="E1728" s="111"/>
      <c r="F1728" s="111"/>
      <c r="G1728" s="111"/>
      <c r="H1728" s="111"/>
      <c r="I1728" s="218"/>
      <c r="J1728" s="161"/>
      <c r="K1728" s="184">
        <v>0</v>
      </c>
      <c r="L1728" s="77"/>
      <c r="M1728" s="105"/>
      <c r="N1728" s="44"/>
      <c r="O1728" s="76"/>
    </row>
    <row r="1729" spans="1:15" ht="18.75" hidden="1" customHeight="1" thickTop="1" thickBot="1">
      <c r="A1729" s="164"/>
      <c r="B1729" s="181"/>
      <c r="C1729" s="253"/>
      <c r="D1729" s="83"/>
      <c r="E1729" s="111"/>
      <c r="F1729" s="111"/>
      <c r="G1729" s="111"/>
      <c r="H1729" s="111"/>
      <c r="I1729" s="218"/>
      <c r="J1729" s="161"/>
      <c r="K1729" s="184">
        <v>0</v>
      </c>
      <c r="L1729" s="77"/>
      <c r="M1729" s="105"/>
      <c r="N1729" s="44"/>
      <c r="O1729" s="76"/>
    </row>
    <row r="1730" spans="1:15" ht="18.75" hidden="1" customHeight="1" thickTop="1" thickBot="1">
      <c r="A1730" s="164"/>
      <c r="B1730" s="181"/>
      <c r="C1730" s="253"/>
      <c r="D1730" s="83"/>
      <c r="E1730" s="111"/>
      <c r="F1730" s="111"/>
      <c r="G1730" s="111"/>
      <c r="H1730" s="111"/>
      <c r="I1730" s="218"/>
      <c r="J1730" s="161"/>
      <c r="K1730" s="184">
        <v>0</v>
      </c>
      <c r="L1730" s="77"/>
      <c r="M1730" s="105"/>
      <c r="N1730" s="44"/>
      <c r="O1730" s="76"/>
    </row>
    <row r="1731" spans="1:15" ht="18.75" customHeight="1" thickTop="1" thickBot="1">
      <c r="A1731" s="164"/>
      <c r="B1731" s="405"/>
      <c r="C1731" s="136" t="s">
        <v>985</v>
      </c>
      <c r="D1731" s="132">
        <v>7371501</v>
      </c>
      <c r="E1731" s="419" t="s">
        <v>988</v>
      </c>
      <c r="F1731" s="419"/>
      <c r="G1731" s="419"/>
      <c r="H1731" s="419"/>
      <c r="I1731" s="133" t="s">
        <v>41</v>
      </c>
      <c r="J1731" s="60" t="s">
        <v>385</v>
      </c>
      <c r="K1731" s="101">
        <v>1.5669198050176001</v>
      </c>
      <c r="L1731" s="70">
        <f>K1731*(1-$H$3/100)</f>
        <v>1.5669198050176001</v>
      </c>
      <c r="M1731" s="66">
        <f>K1731*$H$2</f>
        <v>65.982992989291134</v>
      </c>
      <c r="N1731" s="43">
        <f>M1731*(1-$H$3/100)</f>
        <v>65.982992989291134</v>
      </c>
      <c r="O1731" s="76"/>
    </row>
    <row r="1732" spans="1:15" ht="18.75" customHeight="1" thickTop="1" thickBot="1">
      <c r="A1732" s="164"/>
      <c r="B1732" s="405"/>
      <c r="C1732" s="200" t="s">
        <v>986</v>
      </c>
      <c r="D1732" s="46">
        <v>7371502</v>
      </c>
      <c r="E1732" s="417" t="s">
        <v>988</v>
      </c>
      <c r="F1732" s="417"/>
      <c r="G1732" s="417"/>
      <c r="H1732" s="417"/>
      <c r="I1732" s="68" t="s">
        <v>41</v>
      </c>
      <c r="J1732" s="168" t="s">
        <v>11</v>
      </c>
      <c r="K1732" s="101">
        <v>6.7655207451312442</v>
      </c>
      <c r="L1732" s="70">
        <f>K1732*(1-$H$3/100)</f>
        <v>6.7655207451312442</v>
      </c>
      <c r="M1732" s="66">
        <f>K1732*$H$2</f>
        <v>284.89607857747671</v>
      </c>
      <c r="N1732" s="43">
        <f>M1732*(1-$H$3/100)</f>
        <v>284.89607857747671</v>
      </c>
      <c r="O1732" s="76"/>
    </row>
    <row r="1733" spans="1:15" ht="18.75" customHeight="1" thickTop="1" thickBot="1">
      <c r="A1733" s="164"/>
      <c r="B1733" s="406"/>
      <c r="C1733" s="166" t="s">
        <v>987</v>
      </c>
      <c r="D1733" s="106">
        <v>7371504</v>
      </c>
      <c r="E1733" s="409" t="s">
        <v>988</v>
      </c>
      <c r="F1733" s="409"/>
      <c r="G1733" s="409"/>
      <c r="H1733" s="409"/>
      <c r="I1733" s="113" t="s">
        <v>41</v>
      </c>
      <c r="J1733" s="85" t="s">
        <v>386</v>
      </c>
      <c r="K1733" s="114">
        <v>5.8579508890770526</v>
      </c>
      <c r="L1733" s="109">
        <f>K1733*(1-$H$3/100)</f>
        <v>5.8579508890770526</v>
      </c>
      <c r="M1733" s="108">
        <f>K1733*$H$2</f>
        <v>246.67831193903467</v>
      </c>
      <c r="N1733" s="118">
        <f>M1733*(1-$H$3/100)</f>
        <v>246.67831193903467</v>
      </c>
      <c r="O1733" s="76"/>
    </row>
    <row r="1734" spans="1:15" ht="18.75" hidden="1" customHeight="1" thickTop="1" thickBot="1">
      <c r="A1734" s="164"/>
      <c r="B1734" s="181"/>
      <c r="C1734" s="253"/>
      <c r="D1734" s="83"/>
      <c r="E1734" s="111"/>
      <c r="F1734" s="111"/>
      <c r="G1734" s="111"/>
      <c r="H1734" s="111"/>
      <c r="I1734" s="218"/>
      <c r="J1734" s="85"/>
      <c r="K1734" s="184">
        <v>0</v>
      </c>
      <c r="L1734" s="77"/>
      <c r="M1734" s="105"/>
      <c r="N1734" s="44"/>
      <c r="O1734" s="76"/>
    </row>
    <row r="1735" spans="1:15" ht="18.75" hidden="1" customHeight="1" thickTop="1" thickBot="1">
      <c r="A1735" s="164"/>
      <c r="B1735" s="181"/>
      <c r="C1735" s="253"/>
      <c r="D1735" s="83"/>
      <c r="E1735" s="111"/>
      <c r="F1735" s="111"/>
      <c r="G1735" s="111"/>
      <c r="H1735" s="111"/>
      <c r="I1735" s="218"/>
      <c r="J1735" s="85"/>
      <c r="K1735" s="184">
        <v>0</v>
      </c>
      <c r="L1735" s="77"/>
      <c r="M1735" s="105"/>
      <c r="N1735" s="44"/>
      <c r="O1735" s="76"/>
    </row>
    <row r="1736" spans="1:15" ht="18.75" hidden="1" customHeight="1" thickTop="1" thickBot="1">
      <c r="A1736" s="164"/>
      <c r="B1736" s="181"/>
      <c r="C1736" s="253"/>
      <c r="D1736" s="83"/>
      <c r="E1736" s="111"/>
      <c r="F1736" s="111"/>
      <c r="G1736" s="111"/>
      <c r="H1736" s="111"/>
      <c r="I1736" s="218"/>
      <c r="J1736" s="85"/>
      <c r="K1736" s="184">
        <v>0</v>
      </c>
      <c r="L1736" s="77"/>
      <c r="M1736" s="105"/>
      <c r="N1736" s="44"/>
      <c r="O1736" s="76"/>
    </row>
    <row r="1737" spans="1:15" ht="18.75" hidden="1" customHeight="1" thickTop="1" thickBot="1">
      <c r="A1737" s="164"/>
      <c r="B1737" s="181"/>
      <c r="C1737" s="253"/>
      <c r="D1737" s="83"/>
      <c r="E1737" s="111"/>
      <c r="F1737" s="111"/>
      <c r="G1737" s="111"/>
      <c r="H1737" s="111"/>
      <c r="I1737" s="218"/>
      <c r="J1737" s="85"/>
      <c r="K1737" s="184">
        <v>0</v>
      </c>
      <c r="L1737" s="77"/>
      <c r="M1737" s="105"/>
      <c r="N1737" s="44"/>
      <c r="O1737" s="76"/>
    </row>
    <row r="1738" spans="1:15" ht="18.75" hidden="1" customHeight="1" thickTop="1" thickBot="1">
      <c r="A1738" s="164"/>
      <c r="B1738" s="181"/>
      <c r="C1738" s="253"/>
      <c r="D1738" s="83"/>
      <c r="E1738" s="111"/>
      <c r="F1738" s="111"/>
      <c r="G1738" s="111"/>
      <c r="H1738" s="111"/>
      <c r="I1738" s="218"/>
      <c r="J1738" s="85"/>
      <c r="K1738" s="184">
        <v>0</v>
      </c>
      <c r="L1738" s="77"/>
      <c r="M1738" s="105"/>
      <c r="N1738" s="44"/>
      <c r="O1738" s="76"/>
    </row>
    <row r="1739" spans="1:15" ht="18.75" hidden="1" customHeight="1" thickTop="1" thickBot="1">
      <c r="A1739" s="164"/>
      <c r="B1739" s="181"/>
      <c r="C1739" s="253"/>
      <c r="D1739" s="83"/>
      <c r="E1739" s="111"/>
      <c r="F1739" s="111"/>
      <c r="G1739" s="111"/>
      <c r="H1739" s="111"/>
      <c r="I1739" s="218"/>
      <c r="J1739" s="85"/>
      <c r="K1739" s="184">
        <v>0</v>
      </c>
      <c r="L1739" s="77"/>
      <c r="M1739" s="105"/>
      <c r="N1739" s="44"/>
      <c r="O1739" s="76"/>
    </row>
    <row r="1740" spans="1:15" ht="18.75" hidden="1" customHeight="1" thickTop="1" thickBot="1">
      <c r="A1740" s="164"/>
      <c r="B1740" s="181"/>
      <c r="C1740" s="253"/>
      <c r="D1740" s="83"/>
      <c r="E1740" s="111"/>
      <c r="F1740" s="111"/>
      <c r="G1740" s="111"/>
      <c r="H1740" s="111"/>
      <c r="I1740" s="218"/>
      <c r="J1740" s="85"/>
      <c r="K1740" s="184">
        <v>0</v>
      </c>
      <c r="L1740" s="77"/>
      <c r="M1740" s="105"/>
      <c r="N1740" s="44"/>
      <c r="O1740" s="76"/>
    </row>
    <row r="1741" spans="1:15" ht="18.75" hidden="1" customHeight="1" thickTop="1" thickBot="1">
      <c r="A1741" s="164"/>
      <c r="B1741" s="181"/>
      <c r="C1741" s="253"/>
      <c r="D1741" s="83"/>
      <c r="E1741" s="111"/>
      <c r="F1741" s="111"/>
      <c r="G1741" s="111"/>
      <c r="H1741" s="111"/>
      <c r="I1741" s="218"/>
      <c r="J1741" s="85"/>
      <c r="K1741" s="184">
        <v>0</v>
      </c>
      <c r="L1741" s="77"/>
      <c r="M1741" s="105"/>
      <c r="N1741" s="44"/>
      <c r="O1741" s="76"/>
    </row>
    <row r="1742" spans="1:15" ht="18.75" hidden="1" customHeight="1" thickTop="1" thickBot="1">
      <c r="A1742" s="164"/>
      <c r="B1742" s="181"/>
      <c r="C1742" s="253"/>
      <c r="D1742" s="83"/>
      <c r="E1742" s="111"/>
      <c r="F1742" s="111"/>
      <c r="G1742" s="111"/>
      <c r="H1742" s="111"/>
      <c r="I1742" s="218"/>
      <c r="J1742" s="85"/>
      <c r="K1742" s="184">
        <v>0</v>
      </c>
      <c r="L1742" s="77"/>
      <c r="M1742" s="105"/>
      <c r="N1742" s="44"/>
      <c r="O1742" s="76"/>
    </row>
    <row r="1743" spans="1:15" ht="18.75" hidden="1" customHeight="1" thickTop="1" thickBot="1">
      <c r="A1743" s="164"/>
      <c r="B1743" s="181"/>
      <c r="C1743" s="253"/>
      <c r="D1743" s="83"/>
      <c r="E1743" s="111"/>
      <c r="F1743" s="111"/>
      <c r="G1743" s="111"/>
      <c r="H1743" s="111"/>
      <c r="I1743" s="218"/>
      <c r="J1743" s="85"/>
      <c r="K1743" s="184">
        <v>0</v>
      </c>
      <c r="L1743" s="77"/>
      <c r="M1743" s="105"/>
      <c r="N1743" s="44"/>
      <c r="O1743" s="76"/>
    </row>
    <row r="1744" spans="1:15" ht="18.75" customHeight="1" thickTop="1" thickBot="1">
      <c r="A1744" s="164"/>
      <c r="B1744" s="407"/>
      <c r="C1744" s="198" t="s">
        <v>989</v>
      </c>
      <c r="D1744" s="132">
        <v>7372001</v>
      </c>
      <c r="E1744" s="419" t="s">
        <v>991</v>
      </c>
      <c r="F1744" s="419"/>
      <c r="G1744" s="419"/>
      <c r="H1744" s="419"/>
      <c r="I1744" s="133" t="s">
        <v>41</v>
      </c>
      <c r="J1744" s="60" t="s">
        <v>385</v>
      </c>
      <c r="K1744" s="101">
        <v>0</v>
      </c>
      <c r="L1744" s="70">
        <f>K1744*(1-$H$3/100)</f>
        <v>0</v>
      </c>
      <c r="M1744" s="285">
        <f>K1744*$H$2</f>
        <v>0</v>
      </c>
      <c r="N1744" s="289">
        <f>M1744*(1-$H$3/100)</f>
        <v>0</v>
      </c>
      <c r="O1744" s="76"/>
    </row>
    <row r="1745" spans="1:15" ht="18.75" customHeight="1" thickTop="1" thickBot="1">
      <c r="A1745" s="164"/>
      <c r="B1745" s="406"/>
      <c r="C1745" s="166" t="s">
        <v>990</v>
      </c>
      <c r="D1745" s="106">
        <v>7372004</v>
      </c>
      <c r="E1745" s="409" t="s">
        <v>991</v>
      </c>
      <c r="F1745" s="409"/>
      <c r="G1745" s="409"/>
      <c r="H1745" s="409"/>
      <c r="I1745" s="113" t="s">
        <v>41</v>
      </c>
      <c r="J1745" s="85" t="s">
        <v>386</v>
      </c>
      <c r="K1745" s="114">
        <v>0</v>
      </c>
      <c r="L1745" s="109">
        <f>K1745*(1-$H$3/100)</f>
        <v>0</v>
      </c>
      <c r="M1745" s="281">
        <f>K1745*$H$2</f>
        <v>0</v>
      </c>
      <c r="N1745" s="282">
        <f>M1745*(1-$H$3/100)</f>
        <v>0</v>
      </c>
      <c r="O1745" s="76"/>
    </row>
    <row r="1746" spans="1:15" ht="18.75" hidden="1" customHeight="1" thickTop="1" thickBot="1">
      <c r="A1746" s="164"/>
      <c r="B1746" s="181"/>
      <c r="C1746" s="253"/>
      <c r="D1746" s="83"/>
      <c r="E1746" s="111"/>
      <c r="F1746" s="111"/>
      <c r="G1746" s="111"/>
      <c r="H1746" s="111"/>
      <c r="I1746" s="218"/>
      <c r="J1746" s="85"/>
      <c r="K1746" s="184">
        <v>0</v>
      </c>
      <c r="L1746" s="77"/>
      <c r="M1746" s="283"/>
      <c r="N1746" s="284"/>
      <c r="O1746" s="76"/>
    </row>
    <row r="1747" spans="1:15" ht="18.75" hidden="1" customHeight="1" thickTop="1" thickBot="1">
      <c r="A1747" s="164"/>
      <c r="B1747" s="181"/>
      <c r="C1747" s="253"/>
      <c r="D1747" s="83"/>
      <c r="E1747" s="111"/>
      <c r="F1747" s="111"/>
      <c r="G1747" s="111"/>
      <c r="H1747" s="111"/>
      <c r="I1747" s="218"/>
      <c r="J1747" s="85"/>
      <c r="K1747" s="184">
        <v>0</v>
      </c>
      <c r="L1747" s="77"/>
      <c r="M1747" s="283"/>
      <c r="N1747" s="284"/>
      <c r="O1747" s="76"/>
    </row>
    <row r="1748" spans="1:15" ht="18.75" hidden="1" customHeight="1" thickTop="1" thickBot="1">
      <c r="A1748" s="164"/>
      <c r="B1748" s="181"/>
      <c r="C1748" s="253"/>
      <c r="D1748" s="83"/>
      <c r="E1748" s="111"/>
      <c r="F1748" s="111"/>
      <c r="G1748" s="111"/>
      <c r="H1748" s="111"/>
      <c r="I1748" s="218"/>
      <c r="J1748" s="85"/>
      <c r="K1748" s="184">
        <v>0</v>
      </c>
      <c r="L1748" s="77"/>
      <c r="M1748" s="283"/>
      <c r="N1748" s="284"/>
      <c r="O1748" s="76"/>
    </row>
    <row r="1749" spans="1:15" ht="18.75" hidden="1" customHeight="1" thickTop="1" thickBot="1">
      <c r="A1749" s="164"/>
      <c r="B1749" s="181"/>
      <c r="C1749" s="253"/>
      <c r="D1749" s="83"/>
      <c r="E1749" s="111"/>
      <c r="F1749" s="111"/>
      <c r="G1749" s="111"/>
      <c r="H1749" s="111"/>
      <c r="I1749" s="218"/>
      <c r="J1749" s="85"/>
      <c r="K1749" s="184">
        <v>0</v>
      </c>
      <c r="L1749" s="77"/>
      <c r="M1749" s="283"/>
      <c r="N1749" s="284"/>
      <c r="O1749" s="76"/>
    </row>
    <row r="1750" spans="1:15" ht="18.75" hidden="1" customHeight="1" thickTop="1" thickBot="1">
      <c r="A1750" s="164"/>
      <c r="B1750" s="181"/>
      <c r="C1750" s="253"/>
      <c r="D1750" s="83"/>
      <c r="E1750" s="111"/>
      <c r="F1750" s="111"/>
      <c r="G1750" s="111"/>
      <c r="H1750" s="111"/>
      <c r="I1750" s="218"/>
      <c r="J1750" s="85"/>
      <c r="K1750" s="184">
        <v>0</v>
      </c>
      <c r="L1750" s="77"/>
      <c r="M1750" s="283"/>
      <c r="N1750" s="284"/>
      <c r="O1750" s="76"/>
    </row>
    <row r="1751" spans="1:15" ht="18.75" hidden="1" customHeight="1" thickTop="1" thickBot="1">
      <c r="A1751" s="164"/>
      <c r="B1751" s="181"/>
      <c r="C1751" s="253"/>
      <c r="D1751" s="83"/>
      <c r="E1751" s="111"/>
      <c r="F1751" s="111"/>
      <c r="G1751" s="111"/>
      <c r="H1751" s="111"/>
      <c r="I1751" s="218"/>
      <c r="J1751" s="85"/>
      <c r="K1751" s="184">
        <v>0</v>
      </c>
      <c r="L1751" s="77"/>
      <c r="M1751" s="283"/>
      <c r="N1751" s="284"/>
      <c r="O1751" s="76"/>
    </row>
    <row r="1752" spans="1:15" ht="18.75" hidden="1" customHeight="1" thickTop="1" thickBot="1">
      <c r="A1752" s="164"/>
      <c r="B1752" s="181"/>
      <c r="C1752" s="253"/>
      <c r="D1752" s="83"/>
      <c r="E1752" s="111"/>
      <c r="F1752" s="111"/>
      <c r="G1752" s="111"/>
      <c r="H1752" s="111"/>
      <c r="I1752" s="218"/>
      <c r="J1752" s="85"/>
      <c r="K1752" s="184">
        <v>0</v>
      </c>
      <c r="L1752" s="77"/>
      <c r="M1752" s="283"/>
      <c r="N1752" s="284"/>
      <c r="O1752" s="76"/>
    </row>
    <row r="1753" spans="1:15" ht="18.75" hidden="1" customHeight="1" thickTop="1" thickBot="1">
      <c r="A1753" s="164"/>
      <c r="B1753" s="181"/>
      <c r="C1753" s="253"/>
      <c r="D1753" s="83"/>
      <c r="E1753" s="111"/>
      <c r="F1753" s="111"/>
      <c r="G1753" s="111"/>
      <c r="H1753" s="111"/>
      <c r="I1753" s="218"/>
      <c r="J1753" s="85"/>
      <c r="K1753" s="184">
        <v>0</v>
      </c>
      <c r="L1753" s="77"/>
      <c r="M1753" s="283"/>
      <c r="N1753" s="284"/>
      <c r="O1753" s="76"/>
    </row>
    <row r="1754" spans="1:15" ht="18.75" hidden="1" customHeight="1" thickTop="1" thickBot="1">
      <c r="A1754" s="164"/>
      <c r="B1754" s="181"/>
      <c r="C1754" s="253"/>
      <c r="D1754" s="83"/>
      <c r="E1754" s="111"/>
      <c r="F1754" s="111"/>
      <c r="G1754" s="111"/>
      <c r="H1754" s="111"/>
      <c r="I1754" s="218"/>
      <c r="J1754" s="85"/>
      <c r="K1754" s="184">
        <v>0</v>
      </c>
      <c r="L1754" s="77"/>
      <c r="M1754" s="283"/>
      <c r="N1754" s="284"/>
      <c r="O1754" s="76"/>
    </row>
    <row r="1755" spans="1:15" ht="18.75" hidden="1" customHeight="1" thickTop="1" thickBot="1">
      <c r="A1755" s="164"/>
      <c r="B1755" s="181"/>
      <c r="C1755" s="253"/>
      <c r="D1755" s="83"/>
      <c r="E1755" s="111"/>
      <c r="F1755" s="111"/>
      <c r="G1755" s="111"/>
      <c r="H1755" s="111"/>
      <c r="I1755" s="218"/>
      <c r="J1755" s="85"/>
      <c r="K1755" s="184">
        <v>0</v>
      </c>
      <c r="L1755" s="77"/>
      <c r="M1755" s="283"/>
      <c r="N1755" s="284"/>
      <c r="O1755" s="76"/>
    </row>
    <row r="1756" spans="1:15" ht="18.75" customHeight="1" thickTop="1" thickBot="1">
      <c r="A1756" s="164"/>
      <c r="B1756" s="407"/>
      <c r="C1756" s="198" t="s">
        <v>992</v>
      </c>
      <c r="D1756" s="132">
        <v>7372201</v>
      </c>
      <c r="E1756" s="419" t="s">
        <v>996</v>
      </c>
      <c r="F1756" s="419"/>
      <c r="G1756" s="419"/>
      <c r="H1756" s="419"/>
      <c r="I1756" s="133" t="s">
        <v>41</v>
      </c>
      <c r="J1756" s="60" t="s">
        <v>385</v>
      </c>
      <c r="K1756" s="101">
        <v>21.451651143099067</v>
      </c>
      <c r="L1756" s="70">
        <f>K1756*(1-$H$3/100)</f>
        <v>21.451651143099067</v>
      </c>
      <c r="M1756" s="66">
        <f>K1756*$H$2</f>
        <v>903.32902963590175</v>
      </c>
      <c r="N1756" s="43">
        <f>M1756*(1-$H$3/100)</f>
        <v>903.32902963590175</v>
      </c>
      <c r="O1756" s="76"/>
    </row>
    <row r="1757" spans="1:15" ht="18.75" customHeight="1" thickTop="1" thickBot="1">
      <c r="A1757" s="164"/>
      <c r="B1757" s="405"/>
      <c r="C1757" s="169" t="s">
        <v>993</v>
      </c>
      <c r="D1757" s="95">
        <v>7372204</v>
      </c>
      <c r="E1757" s="414" t="s">
        <v>996</v>
      </c>
      <c r="F1757" s="414"/>
      <c r="G1757" s="414"/>
      <c r="H1757" s="414"/>
      <c r="I1757" s="96" t="s">
        <v>41</v>
      </c>
      <c r="J1757" s="85" t="s">
        <v>386</v>
      </c>
      <c r="K1757" s="98">
        <v>28.052159187129554</v>
      </c>
      <c r="L1757" s="99">
        <f>K1757*(1-$H$3/100)</f>
        <v>28.052159187129554</v>
      </c>
      <c r="M1757" s="100">
        <f>K1757*$H$2</f>
        <v>1181.2764233700254</v>
      </c>
      <c r="N1757" s="69">
        <f>M1757*(1-$H$3/100)</f>
        <v>1181.2764233700254</v>
      </c>
      <c r="O1757" s="76"/>
    </row>
    <row r="1758" spans="1:15" ht="18.75" customHeight="1" thickTop="1" thickBot="1">
      <c r="A1758" s="164"/>
      <c r="B1758" s="405"/>
      <c r="C1758" s="197" t="s">
        <v>994</v>
      </c>
      <c r="D1758" s="37">
        <v>7372301</v>
      </c>
      <c r="E1758" s="408" t="s">
        <v>997</v>
      </c>
      <c r="F1758" s="408"/>
      <c r="G1758" s="408"/>
      <c r="H1758" s="408"/>
      <c r="I1758" s="65" t="s">
        <v>41</v>
      </c>
      <c r="J1758" s="60" t="s">
        <v>385</v>
      </c>
      <c r="K1758" s="61">
        <v>28.547197290431836</v>
      </c>
      <c r="L1758" s="62">
        <f>K1758*(1-$H$3/100)</f>
        <v>28.547197290431836</v>
      </c>
      <c r="M1758" s="63">
        <f>K1758*$H$2</f>
        <v>1202.1224779000845</v>
      </c>
      <c r="N1758" s="67">
        <f>M1758*(1-$H$3/100)</f>
        <v>1202.1224779000845</v>
      </c>
      <c r="O1758" s="76"/>
    </row>
    <row r="1759" spans="1:15" ht="18.75" customHeight="1" thickTop="1" thickBot="1">
      <c r="A1759" s="164"/>
      <c r="B1759" s="406"/>
      <c r="C1759" s="166" t="s">
        <v>995</v>
      </c>
      <c r="D1759" s="106">
        <v>7372304</v>
      </c>
      <c r="E1759" s="409" t="s">
        <v>997</v>
      </c>
      <c r="F1759" s="409"/>
      <c r="G1759" s="409"/>
      <c r="H1759" s="409"/>
      <c r="I1759" s="113" t="s">
        <v>41</v>
      </c>
      <c r="J1759" s="85" t="s">
        <v>386</v>
      </c>
      <c r="K1759" s="114">
        <v>33.415071972904315</v>
      </c>
      <c r="L1759" s="109">
        <f>K1759*(1-$H$3/100)</f>
        <v>33.415071972904315</v>
      </c>
      <c r="M1759" s="108">
        <f>K1759*$H$2</f>
        <v>1407.1086807790007</v>
      </c>
      <c r="N1759" s="118">
        <f>M1759*(1-$H$3/100)</f>
        <v>1407.1086807790007</v>
      </c>
      <c r="O1759" s="76"/>
    </row>
    <row r="1760" spans="1:15" ht="18.75" hidden="1" customHeight="1" thickTop="1" thickBot="1">
      <c r="A1760" s="164"/>
      <c r="B1760" s="181"/>
      <c r="C1760" s="253"/>
      <c r="D1760" s="83"/>
      <c r="E1760" s="111"/>
      <c r="F1760" s="111"/>
      <c r="G1760" s="111"/>
      <c r="H1760" s="111"/>
      <c r="I1760" s="218"/>
      <c r="J1760" s="85"/>
      <c r="K1760" s="184">
        <v>0</v>
      </c>
      <c r="L1760" s="77"/>
      <c r="M1760" s="105"/>
      <c r="N1760" s="44"/>
      <c r="O1760" s="76"/>
    </row>
    <row r="1761" spans="1:15" ht="18.75" hidden="1" customHeight="1" thickTop="1" thickBot="1">
      <c r="A1761" s="164"/>
      <c r="B1761" s="181"/>
      <c r="C1761" s="253"/>
      <c r="D1761" s="83"/>
      <c r="E1761" s="111"/>
      <c r="F1761" s="111"/>
      <c r="G1761" s="111"/>
      <c r="H1761" s="111"/>
      <c r="I1761" s="218"/>
      <c r="J1761" s="85"/>
      <c r="K1761" s="184">
        <v>0</v>
      </c>
      <c r="L1761" s="77"/>
      <c r="M1761" s="105"/>
      <c r="N1761" s="44"/>
      <c r="O1761" s="76"/>
    </row>
    <row r="1762" spans="1:15" ht="18.75" hidden="1" customHeight="1" thickTop="1" thickBot="1">
      <c r="A1762" s="164"/>
      <c r="B1762" s="181"/>
      <c r="C1762" s="253"/>
      <c r="D1762" s="83"/>
      <c r="E1762" s="111"/>
      <c r="F1762" s="111"/>
      <c r="G1762" s="111"/>
      <c r="H1762" s="111"/>
      <c r="I1762" s="218"/>
      <c r="J1762" s="85"/>
      <c r="K1762" s="184">
        <v>0</v>
      </c>
      <c r="L1762" s="77"/>
      <c r="M1762" s="105"/>
      <c r="N1762" s="44"/>
      <c r="O1762" s="76"/>
    </row>
    <row r="1763" spans="1:15" ht="18.75" hidden="1" customHeight="1" thickTop="1" thickBot="1">
      <c r="A1763" s="164"/>
      <c r="B1763" s="181"/>
      <c r="C1763" s="253"/>
      <c r="D1763" s="83"/>
      <c r="E1763" s="111"/>
      <c r="F1763" s="111"/>
      <c r="G1763" s="111"/>
      <c r="H1763" s="111"/>
      <c r="I1763" s="218"/>
      <c r="J1763" s="85"/>
      <c r="K1763" s="184">
        <v>0</v>
      </c>
      <c r="L1763" s="77"/>
      <c r="M1763" s="105"/>
      <c r="N1763" s="44"/>
      <c r="O1763" s="76"/>
    </row>
    <row r="1764" spans="1:15" ht="18.75" hidden="1" customHeight="1" thickTop="1" thickBot="1">
      <c r="A1764" s="164"/>
      <c r="B1764" s="181"/>
      <c r="C1764" s="253"/>
      <c r="D1764" s="83"/>
      <c r="E1764" s="111"/>
      <c r="F1764" s="111"/>
      <c r="G1764" s="111"/>
      <c r="H1764" s="111"/>
      <c r="I1764" s="218"/>
      <c r="J1764" s="85"/>
      <c r="K1764" s="184">
        <v>0</v>
      </c>
      <c r="L1764" s="77"/>
      <c r="M1764" s="105"/>
      <c r="N1764" s="44"/>
      <c r="O1764" s="76"/>
    </row>
    <row r="1765" spans="1:15" ht="18.75" hidden="1" customHeight="1" thickTop="1" thickBot="1">
      <c r="A1765" s="164"/>
      <c r="B1765" s="181"/>
      <c r="C1765" s="253"/>
      <c r="D1765" s="83"/>
      <c r="E1765" s="111"/>
      <c r="F1765" s="111"/>
      <c r="G1765" s="111"/>
      <c r="H1765" s="111"/>
      <c r="I1765" s="218"/>
      <c r="J1765" s="85"/>
      <c r="K1765" s="184">
        <v>0</v>
      </c>
      <c r="L1765" s="77"/>
      <c r="M1765" s="105"/>
      <c r="N1765" s="44"/>
      <c r="O1765" s="76"/>
    </row>
    <row r="1766" spans="1:15" ht="18.75" hidden="1" customHeight="1" thickTop="1" thickBot="1">
      <c r="A1766" s="164"/>
      <c r="B1766" s="181"/>
      <c r="C1766" s="253"/>
      <c r="D1766" s="83"/>
      <c r="E1766" s="111"/>
      <c r="F1766" s="111"/>
      <c r="G1766" s="111"/>
      <c r="H1766" s="111"/>
      <c r="I1766" s="218"/>
      <c r="J1766" s="85"/>
      <c r="K1766" s="184">
        <v>0</v>
      </c>
      <c r="L1766" s="77"/>
      <c r="M1766" s="105"/>
      <c r="N1766" s="44"/>
      <c r="O1766" s="76"/>
    </row>
    <row r="1767" spans="1:15" ht="18.75" hidden="1" customHeight="1" thickTop="1" thickBot="1">
      <c r="A1767" s="164"/>
      <c r="B1767" s="181"/>
      <c r="C1767" s="253"/>
      <c r="D1767" s="83"/>
      <c r="E1767" s="111"/>
      <c r="F1767" s="111"/>
      <c r="G1767" s="111"/>
      <c r="H1767" s="111"/>
      <c r="I1767" s="218"/>
      <c r="J1767" s="85"/>
      <c r="K1767" s="184">
        <v>0</v>
      </c>
      <c r="L1767" s="77"/>
      <c r="M1767" s="105"/>
      <c r="N1767" s="44"/>
      <c r="O1767" s="76"/>
    </row>
    <row r="1768" spans="1:15" ht="18.75" hidden="1" customHeight="1" thickTop="1" thickBot="1">
      <c r="A1768" s="164"/>
      <c r="B1768" s="181"/>
      <c r="C1768" s="253"/>
      <c r="D1768" s="83"/>
      <c r="E1768" s="111"/>
      <c r="F1768" s="111"/>
      <c r="G1768" s="111"/>
      <c r="H1768" s="111"/>
      <c r="I1768" s="218"/>
      <c r="J1768" s="85"/>
      <c r="K1768" s="184">
        <v>0</v>
      </c>
      <c r="L1768" s="77"/>
      <c r="M1768" s="105"/>
      <c r="N1768" s="44"/>
      <c r="O1768" s="76"/>
    </row>
    <row r="1769" spans="1:15" ht="18.75" hidden="1" customHeight="1" thickTop="1" thickBot="1">
      <c r="A1769" s="164"/>
      <c r="B1769" s="181"/>
      <c r="C1769" s="253"/>
      <c r="D1769" s="83"/>
      <c r="E1769" s="111"/>
      <c r="F1769" s="111"/>
      <c r="G1769" s="111"/>
      <c r="H1769" s="111"/>
      <c r="I1769" s="218"/>
      <c r="J1769" s="85"/>
      <c r="K1769" s="184">
        <v>0</v>
      </c>
      <c r="L1769" s="77"/>
      <c r="M1769" s="105"/>
      <c r="N1769" s="44"/>
      <c r="O1769" s="76"/>
    </row>
    <row r="1770" spans="1:15" ht="18.75" customHeight="1" thickTop="1" thickBot="1">
      <c r="A1770" s="164"/>
      <c r="B1770" s="407"/>
      <c r="C1770" s="38" t="s">
        <v>998</v>
      </c>
      <c r="D1770" s="37">
        <v>7372501</v>
      </c>
      <c r="E1770" s="408" t="s">
        <v>1007</v>
      </c>
      <c r="F1770" s="408"/>
      <c r="G1770" s="408"/>
      <c r="H1770" s="408"/>
      <c r="I1770" s="65" t="s">
        <v>41</v>
      </c>
      <c r="J1770" s="60" t="s">
        <v>385</v>
      </c>
      <c r="K1770" s="101">
        <v>7.3430651989839113</v>
      </c>
      <c r="L1770" s="70">
        <f t="shared" ref="L1770:L1778" si="125">K1770*(1-$H$3/100)</f>
        <v>7.3430651989839113</v>
      </c>
      <c r="M1770" s="66">
        <f t="shared" ref="M1770:M1778" si="126">K1770*$H$2</f>
        <v>309.21647552921252</v>
      </c>
      <c r="N1770" s="43">
        <f t="shared" ref="N1770:N1775" si="127">M1770*(1-$H$3/100)</f>
        <v>309.21647552921252</v>
      </c>
      <c r="O1770" s="76"/>
    </row>
    <row r="1771" spans="1:15" ht="18.75" customHeight="1" thickTop="1" thickBot="1">
      <c r="A1771" s="164"/>
      <c r="B1771" s="405"/>
      <c r="C1771" s="38" t="s">
        <v>1000</v>
      </c>
      <c r="D1771" s="37">
        <v>7372524</v>
      </c>
      <c r="E1771" s="408" t="s">
        <v>1007</v>
      </c>
      <c r="F1771" s="408"/>
      <c r="G1771" s="408"/>
      <c r="H1771" s="408"/>
      <c r="I1771" s="65" t="s">
        <v>41</v>
      </c>
      <c r="J1771" s="160" t="s">
        <v>649</v>
      </c>
      <c r="K1771" s="101">
        <v>0</v>
      </c>
      <c r="L1771" s="70">
        <f t="shared" si="125"/>
        <v>0</v>
      </c>
      <c r="M1771" s="285">
        <f t="shared" si="126"/>
        <v>0</v>
      </c>
      <c r="N1771" s="289">
        <f t="shared" si="127"/>
        <v>0</v>
      </c>
      <c r="O1771" s="76"/>
    </row>
    <row r="1772" spans="1:15" ht="18.75" customHeight="1" thickTop="1" thickBot="1">
      <c r="A1772" s="164"/>
      <c r="B1772" s="405"/>
      <c r="C1772" s="112" t="s">
        <v>999</v>
      </c>
      <c r="D1772" s="95">
        <v>7372551</v>
      </c>
      <c r="E1772" s="414" t="s">
        <v>1007</v>
      </c>
      <c r="F1772" s="414"/>
      <c r="G1772" s="414"/>
      <c r="H1772" s="414"/>
      <c r="I1772" s="96" t="s">
        <v>41</v>
      </c>
      <c r="J1772" s="161" t="s">
        <v>650</v>
      </c>
      <c r="K1772" s="98">
        <v>0</v>
      </c>
      <c r="L1772" s="99">
        <f t="shared" si="125"/>
        <v>0</v>
      </c>
      <c r="M1772" s="290">
        <f t="shared" si="126"/>
        <v>0</v>
      </c>
      <c r="N1772" s="287">
        <f t="shared" si="127"/>
        <v>0</v>
      </c>
      <c r="O1772" s="76"/>
    </row>
    <row r="1773" spans="1:15" ht="18.75" customHeight="1" thickTop="1" thickBot="1">
      <c r="A1773" s="164"/>
      <c r="B1773" s="405"/>
      <c r="C1773" s="38" t="s">
        <v>1001</v>
      </c>
      <c r="D1773" s="37">
        <v>7372601</v>
      </c>
      <c r="E1773" s="408" t="s">
        <v>1008</v>
      </c>
      <c r="F1773" s="408"/>
      <c r="G1773" s="408"/>
      <c r="H1773" s="408"/>
      <c r="I1773" s="65" t="s">
        <v>41</v>
      </c>
      <c r="J1773" s="60" t="s">
        <v>385</v>
      </c>
      <c r="K1773" s="101">
        <v>8.1631668077900095</v>
      </c>
      <c r="L1773" s="70">
        <f t="shared" si="125"/>
        <v>8.1631668077900095</v>
      </c>
      <c r="M1773" s="66">
        <f t="shared" si="126"/>
        <v>343.75095427603731</v>
      </c>
      <c r="N1773" s="43">
        <f t="shared" si="127"/>
        <v>343.75095427603731</v>
      </c>
      <c r="O1773" s="76"/>
    </row>
    <row r="1774" spans="1:15" ht="18.75" customHeight="1" thickTop="1" thickBot="1">
      <c r="A1774" s="164"/>
      <c r="B1774" s="405"/>
      <c r="C1774" s="38" t="s">
        <v>1003</v>
      </c>
      <c r="D1774" s="37">
        <v>7372624</v>
      </c>
      <c r="E1774" s="408" t="s">
        <v>1008</v>
      </c>
      <c r="F1774" s="408"/>
      <c r="G1774" s="408"/>
      <c r="H1774" s="408"/>
      <c r="I1774" s="65" t="s">
        <v>41</v>
      </c>
      <c r="J1774" s="160" t="s">
        <v>649</v>
      </c>
      <c r="K1774" s="101">
        <v>0</v>
      </c>
      <c r="L1774" s="70">
        <f t="shared" si="125"/>
        <v>0</v>
      </c>
      <c r="M1774" s="285">
        <f t="shared" si="126"/>
        <v>0</v>
      </c>
      <c r="N1774" s="289">
        <f t="shared" si="127"/>
        <v>0</v>
      </c>
      <c r="O1774" s="76"/>
    </row>
    <row r="1775" spans="1:15" ht="18.75" customHeight="1" thickTop="1" thickBot="1">
      <c r="A1775" s="164"/>
      <c r="B1775" s="405"/>
      <c r="C1775" s="112" t="s">
        <v>1002</v>
      </c>
      <c r="D1775" s="95">
        <v>7372651</v>
      </c>
      <c r="E1775" s="414" t="s">
        <v>1008</v>
      </c>
      <c r="F1775" s="414"/>
      <c r="G1775" s="414"/>
      <c r="H1775" s="414"/>
      <c r="I1775" s="96" t="s">
        <v>41</v>
      </c>
      <c r="J1775" s="161" t="s">
        <v>650</v>
      </c>
      <c r="K1775" s="98">
        <v>0</v>
      </c>
      <c r="L1775" s="99">
        <f t="shared" si="125"/>
        <v>0</v>
      </c>
      <c r="M1775" s="290">
        <f t="shared" si="126"/>
        <v>0</v>
      </c>
      <c r="N1775" s="287">
        <f t="shared" si="127"/>
        <v>0</v>
      </c>
      <c r="O1775" s="76"/>
    </row>
    <row r="1776" spans="1:15" ht="18.75" customHeight="1" thickTop="1" thickBot="1">
      <c r="A1776" s="164"/>
      <c r="B1776" s="405"/>
      <c r="C1776" s="38" t="s">
        <v>1004</v>
      </c>
      <c r="D1776" s="37">
        <v>7372701</v>
      </c>
      <c r="E1776" s="408" t="s">
        <v>1009</v>
      </c>
      <c r="F1776" s="408"/>
      <c r="G1776" s="408"/>
      <c r="H1776" s="408"/>
      <c r="I1776" s="65" t="s">
        <v>41</v>
      </c>
      <c r="J1776" s="60" t="s">
        <v>385</v>
      </c>
      <c r="K1776" s="101">
        <v>9.0231118137504005</v>
      </c>
      <c r="L1776" s="70">
        <f t="shared" si="125"/>
        <v>9.0231118137504005</v>
      </c>
      <c r="M1776" s="66">
        <f t="shared" si="126"/>
        <v>379.96323847702934</v>
      </c>
      <c r="N1776" s="43">
        <f t="shared" ref="N1776:N1794" si="128">M1776*(1-$H$3/100)</f>
        <v>379.96323847702934</v>
      </c>
      <c r="O1776" s="76"/>
    </row>
    <row r="1777" spans="1:15" ht="18.75" customHeight="1" thickTop="1" thickBot="1">
      <c r="A1777" s="425" t="s">
        <v>2</v>
      </c>
      <c r="B1777" s="405"/>
      <c r="C1777" s="38" t="s">
        <v>1006</v>
      </c>
      <c r="D1777" s="37">
        <v>7372724</v>
      </c>
      <c r="E1777" s="408" t="s">
        <v>1009</v>
      </c>
      <c r="F1777" s="408"/>
      <c r="G1777" s="408"/>
      <c r="H1777" s="408"/>
      <c r="I1777" s="65" t="s">
        <v>41</v>
      </c>
      <c r="J1777" s="160" t="s">
        <v>649</v>
      </c>
      <c r="K1777" s="101">
        <v>0</v>
      </c>
      <c r="L1777" s="70">
        <f t="shared" si="125"/>
        <v>0</v>
      </c>
      <c r="M1777" s="285">
        <f t="shared" si="126"/>
        <v>0</v>
      </c>
      <c r="N1777" s="289">
        <f t="shared" si="128"/>
        <v>0</v>
      </c>
      <c r="O1777" s="76"/>
    </row>
    <row r="1778" spans="1:15" ht="18.75" customHeight="1" thickTop="1" thickBot="1">
      <c r="A1778" s="426"/>
      <c r="B1778" s="406"/>
      <c r="C1778" s="110" t="s">
        <v>1005</v>
      </c>
      <c r="D1778" s="106">
        <v>7372751</v>
      </c>
      <c r="E1778" s="409" t="s">
        <v>1009</v>
      </c>
      <c r="F1778" s="409"/>
      <c r="G1778" s="409"/>
      <c r="H1778" s="409"/>
      <c r="I1778" s="113" t="s">
        <v>41</v>
      </c>
      <c r="J1778" s="161" t="s">
        <v>650</v>
      </c>
      <c r="K1778" s="114">
        <v>0</v>
      </c>
      <c r="L1778" s="109">
        <f t="shared" si="125"/>
        <v>0</v>
      </c>
      <c r="M1778" s="281">
        <f t="shared" si="126"/>
        <v>0</v>
      </c>
      <c r="N1778" s="282">
        <f t="shared" si="128"/>
        <v>0</v>
      </c>
      <c r="O1778" s="76"/>
    </row>
    <row r="1779" spans="1:15" ht="18.75" hidden="1" customHeight="1" thickTop="1" thickBot="1">
      <c r="A1779" s="426"/>
      <c r="B1779" s="181"/>
      <c r="C1779" s="111"/>
      <c r="D1779" s="83"/>
      <c r="E1779" s="111"/>
      <c r="F1779" s="111"/>
      <c r="G1779" s="111"/>
      <c r="H1779" s="111"/>
      <c r="I1779" s="218"/>
      <c r="J1779" s="161"/>
      <c r="K1779" s="184">
        <v>0</v>
      </c>
      <c r="L1779" s="77"/>
      <c r="M1779" s="105"/>
      <c r="N1779" s="44"/>
      <c r="O1779" s="76"/>
    </row>
    <row r="1780" spans="1:15" ht="18.75" hidden="1" customHeight="1" thickTop="1" thickBot="1">
      <c r="A1780" s="426"/>
      <c r="B1780" s="181"/>
      <c r="C1780" s="111"/>
      <c r="D1780" s="83"/>
      <c r="E1780" s="111"/>
      <c r="F1780" s="111"/>
      <c r="G1780" s="111"/>
      <c r="H1780" s="111"/>
      <c r="I1780" s="218"/>
      <c r="J1780" s="161"/>
      <c r="K1780" s="184">
        <v>0</v>
      </c>
      <c r="L1780" s="77"/>
      <c r="M1780" s="105"/>
      <c r="N1780" s="44"/>
      <c r="O1780" s="76"/>
    </row>
    <row r="1781" spans="1:15" ht="18.75" hidden="1" customHeight="1" thickTop="1" thickBot="1">
      <c r="A1781" s="426"/>
      <c r="B1781" s="181"/>
      <c r="C1781" s="111"/>
      <c r="D1781" s="83"/>
      <c r="E1781" s="111"/>
      <c r="F1781" s="111"/>
      <c r="G1781" s="111"/>
      <c r="H1781" s="111"/>
      <c r="I1781" s="218"/>
      <c r="J1781" s="161"/>
      <c r="K1781" s="184">
        <v>0</v>
      </c>
      <c r="L1781" s="77"/>
      <c r="M1781" s="105"/>
      <c r="N1781" s="44"/>
      <c r="O1781" s="76"/>
    </row>
    <row r="1782" spans="1:15" ht="18.75" hidden="1" customHeight="1" thickTop="1" thickBot="1">
      <c r="A1782" s="426"/>
      <c r="B1782" s="181"/>
      <c r="C1782" s="111"/>
      <c r="D1782" s="83"/>
      <c r="E1782" s="111"/>
      <c r="F1782" s="111"/>
      <c r="G1782" s="111"/>
      <c r="H1782" s="111"/>
      <c r="I1782" s="218"/>
      <c r="J1782" s="161"/>
      <c r="K1782" s="184">
        <v>0</v>
      </c>
      <c r="L1782" s="77"/>
      <c r="M1782" s="105"/>
      <c r="N1782" s="44"/>
      <c r="O1782" s="76"/>
    </row>
    <row r="1783" spans="1:15" ht="18.75" hidden="1" customHeight="1" thickTop="1" thickBot="1">
      <c r="A1783" s="426"/>
      <c r="B1783" s="181"/>
      <c r="C1783" s="111"/>
      <c r="D1783" s="83"/>
      <c r="E1783" s="111"/>
      <c r="F1783" s="111"/>
      <c r="G1783" s="111"/>
      <c r="H1783" s="111"/>
      <c r="I1783" s="218"/>
      <c r="J1783" s="161"/>
      <c r="K1783" s="184">
        <v>0</v>
      </c>
      <c r="L1783" s="77"/>
      <c r="M1783" s="105"/>
      <c r="N1783" s="44"/>
      <c r="O1783" s="76"/>
    </row>
    <row r="1784" spans="1:15" ht="18.75" hidden="1" customHeight="1" thickTop="1" thickBot="1">
      <c r="A1784" s="426"/>
      <c r="B1784" s="181"/>
      <c r="C1784" s="111"/>
      <c r="D1784" s="83"/>
      <c r="E1784" s="111"/>
      <c r="F1784" s="111"/>
      <c r="G1784" s="111"/>
      <c r="H1784" s="111"/>
      <c r="I1784" s="218"/>
      <c r="J1784" s="161"/>
      <c r="K1784" s="184">
        <v>0</v>
      </c>
      <c r="L1784" s="77"/>
      <c r="M1784" s="105"/>
      <c r="N1784" s="44"/>
      <c r="O1784" s="76"/>
    </row>
    <row r="1785" spans="1:15" ht="18.75" hidden="1" customHeight="1" thickTop="1" thickBot="1">
      <c r="A1785" s="426"/>
      <c r="B1785" s="181"/>
      <c r="C1785" s="111"/>
      <c r="D1785" s="83"/>
      <c r="E1785" s="111"/>
      <c r="F1785" s="111"/>
      <c r="G1785" s="111"/>
      <c r="H1785" s="111"/>
      <c r="I1785" s="218"/>
      <c r="J1785" s="161"/>
      <c r="K1785" s="184">
        <v>0</v>
      </c>
      <c r="L1785" s="77"/>
      <c r="M1785" s="105"/>
      <c r="N1785" s="44"/>
      <c r="O1785" s="76"/>
    </row>
    <row r="1786" spans="1:15" ht="18.75" hidden="1" customHeight="1" thickTop="1" thickBot="1">
      <c r="A1786" s="426"/>
      <c r="B1786" s="181"/>
      <c r="C1786" s="111"/>
      <c r="D1786" s="83"/>
      <c r="E1786" s="111"/>
      <c r="F1786" s="111"/>
      <c r="G1786" s="111"/>
      <c r="H1786" s="111"/>
      <c r="I1786" s="218"/>
      <c r="J1786" s="161"/>
      <c r="K1786" s="184">
        <v>0</v>
      </c>
      <c r="L1786" s="77"/>
      <c r="M1786" s="105"/>
      <c r="N1786" s="44"/>
      <c r="O1786" s="76"/>
    </row>
    <row r="1787" spans="1:15" ht="18.75" hidden="1" customHeight="1" thickTop="1" thickBot="1">
      <c r="A1787" s="426"/>
      <c r="B1787" s="181"/>
      <c r="C1787" s="111"/>
      <c r="D1787" s="83"/>
      <c r="E1787" s="111"/>
      <c r="F1787" s="111"/>
      <c r="G1787" s="111"/>
      <c r="H1787" s="111"/>
      <c r="I1787" s="218"/>
      <c r="J1787" s="161"/>
      <c r="K1787" s="184">
        <v>0</v>
      </c>
      <c r="L1787" s="77"/>
      <c r="M1787" s="105"/>
      <c r="N1787" s="44"/>
      <c r="O1787" s="76"/>
    </row>
    <row r="1788" spans="1:15" ht="18.75" hidden="1" customHeight="1" thickTop="1" thickBot="1">
      <c r="A1788" s="426"/>
      <c r="B1788" s="181"/>
      <c r="C1788" s="111"/>
      <c r="D1788" s="83"/>
      <c r="E1788" s="111"/>
      <c r="F1788" s="111"/>
      <c r="G1788" s="111"/>
      <c r="H1788" s="111"/>
      <c r="I1788" s="218"/>
      <c r="J1788" s="161"/>
      <c r="K1788" s="184">
        <v>0</v>
      </c>
      <c r="L1788" s="77"/>
      <c r="M1788" s="105"/>
      <c r="N1788" s="44"/>
      <c r="O1788" s="76"/>
    </row>
    <row r="1789" spans="1:15" ht="18.75" customHeight="1" thickTop="1" thickBot="1">
      <c r="A1789" s="426"/>
      <c r="B1789" s="407"/>
      <c r="C1789" s="38" t="s">
        <v>1010</v>
      </c>
      <c r="D1789" s="37">
        <v>7373001</v>
      </c>
      <c r="E1789" s="408" t="s">
        <v>1018</v>
      </c>
      <c r="F1789" s="408"/>
      <c r="G1789" s="408"/>
      <c r="H1789" s="408"/>
      <c r="I1789" s="65" t="s">
        <v>41</v>
      </c>
      <c r="J1789" s="60" t="s">
        <v>385</v>
      </c>
      <c r="K1789" s="101">
        <v>17.386399999999998</v>
      </c>
      <c r="L1789" s="70">
        <f t="shared" ref="L1789:L1796" si="129">K1789*(1-$H$3/100)</f>
        <v>17.386399999999998</v>
      </c>
      <c r="M1789" s="66">
        <f t="shared" ref="M1789:M1796" si="130">K1789*$H$2</f>
        <v>732.14130399999988</v>
      </c>
      <c r="N1789" s="43">
        <f t="shared" si="128"/>
        <v>732.14130399999988</v>
      </c>
      <c r="O1789" s="76"/>
    </row>
    <row r="1790" spans="1:15" ht="18.75" customHeight="1" thickTop="1" thickBot="1">
      <c r="A1790" s="426"/>
      <c r="B1790" s="405"/>
      <c r="C1790" s="169" t="s">
        <v>1011</v>
      </c>
      <c r="D1790" s="95">
        <v>7373004</v>
      </c>
      <c r="E1790" s="414" t="s">
        <v>1018</v>
      </c>
      <c r="F1790" s="414"/>
      <c r="G1790" s="414"/>
      <c r="H1790" s="414"/>
      <c r="I1790" s="96" t="s">
        <v>41</v>
      </c>
      <c r="J1790" s="85" t="s">
        <v>386</v>
      </c>
      <c r="K1790" s="98">
        <v>0</v>
      </c>
      <c r="L1790" s="99">
        <f t="shared" si="129"/>
        <v>0</v>
      </c>
      <c r="M1790" s="290">
        <f t="shared" si="130"/>
        <v>0</v>
      </c>
      <c r="N1790" s="287">
        <f t="shared" si="128"/>
        <v>0</v>
      </c>
      <c r="O1790" s="76"/>
    </row>
    <row r="1791" spans="1:15" ht="18.75" customHeight="1" thickTop="1" thickBot="1">
      <c r="A1791" s="426"/>
      <c r="B1791" s="405"/>
      <c r="C1791" s="138" t="s">
        <v>1012</v>
      </c>
      <c r="D1791" s="59">
        <v>7373101</v>
      </c>
      <c r="E1791" s="428" t="s">
        <v>1019</v>
      </c>
      <c r="F1791" s="428"/>
      <c r="G1791" s="428"/>
      <c r="H1791" s="428"/>
      <c r="I1791" s="139" t="s">
        <v>41</v>
      </c>
      <c r="J1791" s="60" t="s">
        <v>385</v>
      </c>
      <c r="K1791" s="101">
        <v>17.8</v>
      </c>
      <c r="L1791" s="70">
        <f t="shared" si="129"/>
        <v>17.8</v>
      </c>
      <c r="M1791" s="66">
        <f t="shared" si="130"/>
        <v>749.55799999999999</v>
      </c>
      <c r="N1791" s="43">
        <f t="shared" si="128"/>
        <v>749.55799999999999</v>
      </c>
      <c r="O1791" s="76"/>
    </row>
    <row r="1792" spans="1:15" ht="18.75" customHeight="1" thickTop="1" thickBot="1">
      <c r="A1792" s="426"/>
      <c r="B1792" s="405"/>
      <c r="C1792" s="169" t="s">
        <v>1013</v>
      </c>
      <c r="D1792" s="95">
        <v>7373104</v>
      </c>
      <c r="E1792" s="414" t="s">
        <v>1019</v>
      </c>
      <c r="F1792" s="414"/>
      <c r="G1792" s="414"/>
      <c r="H1792" s="414"/>
      <c r="I1792" s="96" t="s">
        <v>41</v>
      </c>
      <c r="J1792" s="85" t="s">
        <v>386</v>
      </c>
      <c r="K1792" s="98">
        <v>0</v>
      </c>
      <c r="L1792" s="99">
        <f t="shared" si="129"/>
        <v>0</v>
      </c>
      <c r="M1792" s="290">
        <f t="shared" si="130"/>
        <v>0</v>
      </c>
      <c r="N1792" s="287">
        <f t="shared" si="128"/>
        <v>0</v>
      </c>
      <c r="O1792" s="76"/>
    </row>
    <row r="1793" spans="1:15" ht="18.75" customHeight="1" thickTop="1" thickBot="1">
      <c r="A1793" s="426"/>
      <c r="B1793" s="405"/>
      <c r="C1793" s="38" t="s">
        <v>1014</v>
      </c>
      <c r="D1793" s="37">
        <v>7373201</v>
      </c>
      <c r="E1793" s="408" t="s">
        <v>1020</v>
      </c>
      <c r="F1793" s="408"/>
      <c r="G1793" s="408"/>
      <c r="H1793" s="408"/>
      <c r="I1793" s="65" t="s">
        <v>41</v>
      </c>
      <c r="J1793" s="60" t="s">
        <v>385</v>
      </c>
      <c r="K1793" s="101">
        <v>19.55</v>
      </c>
      <c r="L1793" s="70">
        <f t="shared" si="129"/>
        <v>19.55</v>
      </c>
      <c r="M1793" s="66">
        <f t="shared" si="130"/>
        <v>823.25049999999999</v>
      </c>
      <c r="N1793" s="43">
        <f t="shared" si="128"/>
        <v>823.25049999999999</v>
      </c>
      <c r="O1793" s="76"/>
    </row>
    <row r="1794" spans="1:15" ht="18.75" customHeight="1" thickTop="1" thickBot="1">
      <c r="A1794" s="426"/>
      <c r="B1794" s="405"/>
      <c r="C1794" s="169" t="s">
        <v>1015</v>
      </c>
      <c r="D1794" s="95">
        <v>7373204</v>
      </c>
      <c r="E1794" s="414" t="s">
        <v>1020</v>
      </c>
      <c r="F1794" s="414"/>
      <c r="G1794" s="414"/>
      <c r="H1794" s="414"/>
      <c r="I1794" s="96" t="s">
        <v>41</v>
      </c>
      <c r="J1794" s="85" t="s">
        <v>386</v>
      </c>
      <c r="K1794" s="98">
        <v>0</v>
      </c>
      <c r="L1794" s="99">
        <f t="shared" si="129"/>
        <v>0</v>
      </c>
      <c r="M1794" s="290">
        <f t="shared" si="130"/>
        <v>0</v>
      </c>
      <c r="N1794" s="287">
        <f t="shared" si="128"/>
        <v>0</v>
      </c>
      <c r="O1794" s="76"/>
    </row>
    <row r="1795" spans="1:15" ht="18.75" customHeight="1" thickTop="1" thickBot="1">
      <c r="A1795" s="426"/>
      <c r="B1795" s="405"/>
      <c r="C1795" s="38" t="s">
        <v>1016</v>
      </c>
      <c r="D1795" s="37">
        <v>7373301</v>
      </c>
      <c r="E1795" s="408" t="s">
        <v>1021</v>
      </c>
      <c r="F1795" s="408"/>
      <c r="G1795" s="408"/>
      <c r="H1795" s="408"/>
      <c r="I1795" s="65" t="s">
        <v>41</v>
      </c>
      <c r="J1795" s="60" t="s">
        <v>385</v>
      </c>
      <c r="K1795" s="101">
        <v>20.085000000000001</v>
      </c>
      <c r="L1795" s="70">
        <f t="shared" si="129"/>
        <v>20.085000000000001</v>
      </c>
      <c r="M1795" s="66">
        <f t="shared" si="130"/>
        <v>845.77935000000002</v>
      </c>
      <c r="N1795" s="43">
        <f>M1795*(1-$H$3/100)</f>
        <v>845.77935000000002</v>
      </c>
      <c r="O1795" s="76"/>
    </row>
    <row r="1796" spans="1:15" ht="18.75" customHeight="1" thickTop="1" thickBot="1">
      <c r="A1796" s="426"/>
      <c r="B1796" s="406"/>
      <c r="C1796" s="166" t="s">
        <v>1017</v>
      </c>
      <c r="D1796" s="106">
        <v>7373304</v>
      </c>
      <c r="E1796" s="409" t="s">
        <v>1021</v>
      </c>
      <c r="F1796" s="409"/>
      <c r="G1796" s="409"/>
      <c r="H1796" s="409"/>
      <c r="I1796" s="113" t="s">
        <v>41</v>
      </c>
      <c r="J1796" s="85" t="s">
        <v>386</v>
      </c>
      <c r="K1796" s="114">
        <v>0</v>
      </c>
      <c r="L1796" s="109">
        <f t="shared" si="129"/>
        <v>0</v>
      </c>
      <c r="M1796" s="281">
        <f t="shared" si="130"/>
        <v>0</v>
      </c>
      <c r="N1796" s="282">
        <f>M1796*(1-$H$3/100)</f>
        <v>0</v>
      </c>
      <c r="O1796" s="76"/>
    </row>
    <row r="1797" spans="1:15" ht="18.75" hidden="1" customHeight="1" thickTop="1" thickBot="1">
      <c r="A1797" s="254"/>
      <c r="B1797" s="181"/>
      <c r="C1797" s="253"/>
      <c r="D1797" s="83"/>
      <c r="E1797" s="111"/>
      <c r="F1797" s="111"/>
      <c r="G1797" s="111"/>
      <c r="H1797" s="111"/>
      <c r="I1797" s="218"/>
      <c r="J1797" s="85"/>
      <c r="K1797" s="184">
        <v>0</v>
      </c>
      <c r="L1797" s="77"/>
      <c r="M1797" s="283"/>
      <c r="N1797" s="284"/>
      <c r="O1797" s="76"/>
    </row>
    <row r="1798" spans="1:15" ht="18.75" hidden="1" customHeight="1" thickTop="1" thickBot="1">
      <c r="A1798" s="254"/>
      <c r="B1798" s="181"/>
      <c r="C1798" s="253"/>
      <c r="D1798" s="83"/>
      <c r="E1798" s="111"/>
      <c r="F1798" s="111"/>
      <c r="G1798" s="111"/>
      <c r="H1798" s="111"/>
      <c r="I1798" s="218"/>
      <c r="J1798" s="85"/>
      <c r="K1798" s="184">
        <v>0</v>
      </c>
      <c r="L1798" s="77"/>
      <c r="M1798" s="283"/>
      <c r="N1798" s="284"/>
      <c r="O1798" s="76"/>
    </row>
    <row r="1799" spans="1:15" ht="18.75" hidden="1" customHeight="1" thickTop="1" thickBot="1">
      <c r="A1799" s="254"/>
      <c r="B1799" s="181"/>
      <c r="C1799" s="253"/>
      <c r="D1799" s="83"/>
      <c r="E1799" s="111"/>
      <c r="F1799" s="111"/>
      <c r="G1799" s="111"/>
      <c r="H1799" s="111"/>
      <c r="I1799" s="218"/>
      <c r="J1799" s="85"/>
      <c r="K1799" s="184">
        <v>0</v>
      </c>
      <c r="L1799" s="77"/>
      <c r="M1799" s="283"/>
      <c r="N1799" s="284"/>
      <c r="O1799" s="76"/>
    </row>
    <row r="1800" spans="1:15" ht="18.75" hidden="1" customHeight="1" thickTop="1" thickBot="1">
      <c r="A1800" s="254"/>
      <c r="B1800" s="181"/>
      <c r="C1800" s="253"/>
      <c r="D1800" s="83"/>
      <c r="E1800" s="111"/>
      <c r="F1800" s="111"/>
      <c r="G1800" s="111"/>
      <c r="H1800" s="111"/>
      <c r="I1800" s="218"/>
      <c r="J1800" s="85"/>
      <c r="K1800" s="184">
        <v>0</v>
      </c>
      <c r="L1800" s="77"/>
      <c r="M1800" s="283"/>
      <c r="N1800" s="284"/>
      <c r="O1800" s="76"/>
    </row>
    <row r="1801" spans="1:15" ht="18.75" hidden="1" customHeight="1" thickTop="1" thickBot="1">
      <c r="A1801" s="254"/>
      <c r="B1801" s="181"/>
      <c r="C1801" s="253"/>
      <c r="D1801" s="83"/>
      <c r="E1801" s="111"/>
      <c r="F1801" s="111"/>
      <c r="G1801" s="111"/>
      <c r="H1801" s="111"/>
      <c r="I1801" s="218"/>
      <c r="J1801" s="85"/>
      <c r="K1801" s="184">
        <v>0</v>
      </c>
      <c r="L1801" s="77"/>
      <c r="M1801" s="283"/>
      <c r="N1801" s="284"/>
      <c r="O1801" s="76"/>
    </row>
    <row r="1802" spans="1:15" ht="18.75" hidden="1" customHeight="1" thickTop="1" thickBot="1">
      <c r="A1802" s="254"/>
      <c r="B1802" s="181"/>
      <c r="C1802" s="253"/>
      <c r="D1802" s="83"/>
      <c r="E1802" s="111"/>
      <c r="F1802" s="111"/>
      <c r="G1802" s="111"/>
      <c r="H1802" s="111"/>
      <c r="I1802" s="218"/>
      <c r="J1802" s="85"/>
      <c r="K1802" s="184">
        <v>0</v>
      </c>
      <c r="L1802" s="77"/>
      <c r="M1802" s="283"/>
      <c r="N1802" s="284"/>
      <c r="O1802" s="76"/>
    </row>
    <row r="1803" spans="1:15" ht="18.75" hidden="1" customHeight="1" thickTop="1" thickBot="1">
      <c r="A1803" s="254"/>
      <c r="B1803" s="181"/>
      <c r="C1803" s="253"/>
      <c r="D1803" s="83"/>
      <c r="E1803" s="111"/>
      <c r="F1803" s="111"/>
      <c r="G1803" s="111"/>
      <c r="H1803" s="111"/>
      <c r="I1803" s="218"/>
      <c r="J1803" s="85"/>
      <c r="K1803" s="184">
        <v>0</v>
      </c>
      <c r="L1803" s="77"/>
      <c r="M1803" s="283"/>
      <c r="N1803" s="284"/>
      <c r="O1803" s="76"/>
    </row>
    <row r="1804" spans="1:15" ht="18.75" hidden="1" customHeight="1" thickTop="1" thickBot="1">
      <c r="A1804" s="254"/>
      <c r="B1804" s="181"/>
      <c r="C1804" s="253"/>
      <c r="D1804" s="83"/>
      <c r="E1804" s="111"/>
      <c r="F1804" s="111"/>
      <c r="G1804" s="111"/>
      <c r="H1804" s="111"/>
      <c r="I1804" s="218"/>
      <c r="J1804" s="85"/>
      <c r="K1804" s="184">
        <v>0</v>
      </c>
      <c r="L1804" s="77"/>
      <c r="M1804" s="283"/>
      <c r="N1804" s="284"/>
      <c r="O1804" s="76"/>
    </row>
    <row r="1805" spans="1:15" ht="18.75" hidden="1" customHeight="1" thickTop="1" thickBot="1">
      <c r="A1805" s="254"/>
      <c r="B1805" s="181"/>
      <c r="C1805" s="253"/>
      <c r="D1805" s="83"/>
      <c r="E1805" s="111"/>
      <c r="F1805" s="111"/>
      <c r="G1805" s="111"/>
      <c r="H1805" s="111"/>
      <c r="I1805" s="218"/>
      <c r="J1805" s="85"/>
      <c r="K1805" s="184">
        <v>0</v>
      </c>
      <c r="L1805" s="77"/>
      <c r="M1805" s="283"/>
      <c r="N1805" s="284"/>
      <c r="O1805" s="76"/>
    </row>
    <row r="1806" spans="1:15" ht="18.75" hidden="1" customHeight="1" thickTop="1" thickBot="1">
      <c r="A1806" s="254"/>
      <c r="B1806" s="181"/>
      <c r="C1806" s="253"/>
      <c r="D1806" s="83"/>
      <c r="E1806" s="111"/>
      <c r="F1806" s="111"/>
      <c r="G1806" s="111"/>
      <c r="H1806" s="111"/>
      <c r="I1806" s="218"/>
      <c r="J1806" s="85"/>
      <c r="K1806" s="184">
        <v>0</v>
      </c>
      <c r="L1806" s="77"/>
      <c r="M1806" s="283"/>
      <c r="N1806" s="284"/>
      <c r="O1806" s="76"/>
    </row>
    <row r="1807" spans="1:15" ht="18.75" customHeight="1" thickTop="1" thickBot="1">
      <c r="A1807" s="164"/>
      <c r="B1807" s="407"/>
      <c r="C1807" s="136" t="s">
        <v>1022</v>
      </c>
      <c r="D1807" s="132">
        <v>7374501</v>
      </c>
      <c r="E1807" s="419" t="s">
        <v>1028</v>
      </c>
      <c r="F1807" s="419"/>
      <c r="G1807" s="419"/>
      <c r="H1807" s="419"/>
      <c r="I1807" s="133" t="s">
        <v>41</v>
      </c>
      <c r="J1807" s="60" t="s">
        <v>385</v>
      </c>
      <c r="K1807" s="40">
        <v>54.896999999999998</v>
      </c>
      <c r="L1807" s="41">
        <f t="shared" ref="L1807:L1812" si="131">K1807*(1-$H$3/100)</f>
        <v>54.896999999999998</v>
      </c>
      <c r="M1807" s="42">
        <f t="shared" ref="M1807:M1812" si="132">K1807*$H$2</f>
        <v>2311.7126699999999</v>
      </c>
      <c r="N1807" s="135">
        <f t="shared" ref="N1807:N1812" si="133">M1807*(1-$H$3/100)</f>
        <v>2311.7126699999999</v>
      </c>
      <c r="O1807" s="76"/>
    </row>
    <row r="1808" spans="1:15" ht="18.75" customHeight="1" thickTop="1" thickBot="1">
      <c r="A1808" s="164"/>
      <c r="B1808" s="405"/>
      <c r="C1808" s="112" t="s">
        <v>1023</v>
      </c>
      <c r="D1808" s="95">
        <v>7374504</v>
      </c>
      <c r="E1808" s="414" t="s">
        <v>1028</v>
      </c>
      <c r="F1808" s="414"/>
      <c r="G1808" s="414"/>
      <c r="H1808" s="414"/>
      <c r="I1808" s="96" t="s">
        <v>41</v>
      </c>
      <c r="J1808" s="85" t="s">
        <v>386</v>
      </c>
      <c r="K1808" s="98">
        <v>0</v>
      </c>
      <c r="L1808" s="99">
        <f t="shared" si="131"/>
        <v>0</v>
      </c>
      <c r="M1808" s="290">
        <f t="shared" si="132"/>
        <v>0</v>
      </c>
      <c r="N1808" s="287">
        <f t="shared" si="133"/>
        <v>0</v>
      </c>
      <c r="O1808" s="76"/>
    </row>
    <row r="1809" spans="1:15" ht="18.75" customHeight="1" thickTop="1" thickBot="1">
      <c r="A1809" s="164"/>
      <c r="B1809" s="405"/>
      <c r="C1809" s="138" t="s">
        <v>1024</v>
      </c>
      <c r="D1809" s="59">
        <v>7374601</v>
      </c>
      <c r="E1809" s="428" t="s">
        <v>1029</v>
      </c>
      <c r="F1809" s="428"/>
      <c r="G1809" s="428"/>
      <c r="H1809" s="428"/>
      <c r="I1809" s="139" t="s">
        <v>41</v>
      </c>
      <c r="J1809" s="60" t="s">
        <v>385</v>
      </c>
      <c r="K1809" s="61">
        <v>55.320399999999999</v>
      </c>
      <c r="L1809" s="62">
        <f t="shared" si="131"/>
        <v>55.320399999999999</v>
      </c>
      <c r="M1809" s="63">
        <f t="shared" si="132"/>
        <v>2329.5420439999998</v>
      </c>
      <c r="N1809" s="67">
        <f t="shared" si="133"/>
        <v>2329.5420439999998</v>
      </c>
      <c r="O1809" s="76"/>
    </row>
    <row r="1810" spans="1:15" ht="18.75" customHeight="1" thickTop="1" thickBot="1">
      <c r="A1810" s="164"/>
      <c r="B1810" s="405"/>
      <c r="C1810" s="112" t="s">
        <v>1025</v>
      </c>
      <c r="D1810" s="95">
        <v>7374604</v>
      </c>
      <c r="E1810" s="414" t="s">
        <v>1029</v>
      </c>
      <c r="F1810" s="414"/>
      <c r="G1810" s="414"/>
      <c r="H1810" s="414"/>
      <c r="I1810" s="96" t="s">
        <v>41</v>
      </c>
      <c r="J1810" s="85" t="s">
        <v>386</v>
      </c>
      <c r="K1810" s="98">
        <v>0</v>
      </c>
      <c r="L1810" s="99">
        <f t="shared" si="131"/>
        <v>0</v>
      </c>
      <c r="M1810" s="290">
        <f t="shared" si="132"/>
        <v>0</v>
      </c>
      <c r="N1810" s="287">
        <f t="shared" si="133"/>
        <v>0</v>
      </c>
      <c r="O1810" s="76"/>
    </row>
    <row r="1811" spans="1:15" ht="18.75" customHeight="1" thickTop="1" thickBot="1">
      <c r="A1811" s="164"/>
      <c r="B1811" s="405"/>
      <c r="C1811" s="38" t="s">
        <v>1026</v>
      </c>
      <c r="D1811" s="37">
        <v>7374701</v>
      </c>
      <c r="E1811" s="408" t="s">
        <v>1030</v>
      </c>
      <c r="F1811" s="408"/>
      <c r="G1811" s="408"/>
      <c r="H1811" s="408"/>
      <c r="I1811" s="65" t="s">
        <v>41</v>
      </c>
      <c r="J1811" s="60" t="s">
        <v>385</v>
      </c>
      <c r="K1811" s="101">
        <v>57.295999999999999</v>
      </c>
      <c r="L1811" s="70">
        <f t="shared" si="131"/>
        <v>57.295999999999999</v>
      </c>
      <c r="M1811" s="66">
        <f t="shared" si="132"/>
        <v>2412.7345599999999</v>
      </c>
      <c r="N1811" s="43">
        <f t="shared" si="133"/>
        <v>2412.7345599999999</v>
      </c>
      <c r="O1811" s="76"/>
    </row>
    <row r="1812" spans="1:15" ht="18.75" customHeight="1" thickTop="1" thickBot="1">
      <c r="A1812" s="164"/>
      <c r="B1812" s="406"/>
      <c r="C1812" s="110" t="s">
        <v>1027</v>
      </c>
      <c r="D1812" s="106">
        <v>7374704</v>
      </c>
      <c r="E1812" s="409" t="s">
        <v>1030</v>
      </c>
      <c r="F1812" s="409"/>
      <c r="G1812" s="409"/>
      <c r="H1812" s="409"/>
      <c r="I1812" s="113" t="s">
        <v>41</v>
      </c>
      <c r="J1812" s="85" t="s">
        <v>386</v>
      </c>
      <c r="K1812" s="114">
        <v>0</v>
      </c>
      <c r="L1812" s="109">
        <f t="shared" si="131"/>
        <v>0</v>
      </c>
      <c r="M1812" s="281">
        <f t="shared" si="132"/>
        <v>0</v>
      </c>
      <c r="N1812" s="282">
        <f t="shared" si="133"/>
        <v>0</v>
      </c>
      <c r="O1812" s="76"/>
    </row>
    <row r="1813" spans="1:15" ht="18.75" hidden="1" customHeight="1" thickTop="1" thickBot="1">
      <c r="A1813" s="164"/>
      <c r="B1813" s="181"/>
      <c r="C1813" s="111"/>
      <c r="D1813" s="83"/>
      <c r="E1813" s="111"/>
      <c r="F1813" s="111"/>
      <c r="G1813" s="111"/>
      <c r="H1813" s="111"/>
      <c r="I1813" s="218"/>
      <c r="J1813" s="85"/>
      <c r="K1813" s="184">
        <v>0</v>
      </c>
      <c r="L1813" s="77"/>
      <c r="M1813" s="105"/>
      <c r="N1813" s="44"/>
      <c r="O1813" s="76"/>
    </row>
    <row r="1814" spans="1:15" ht="18.75" hidden="1" customHeight="1" thickTop="1" thickBot="1">
      <c r="A1814" s="164"/>
      <c r="B1814" s="181"/>
      <c r="C1814" s="111"/>
      <c r="D1814" s="83"/>
      <c r="E1814" s="111"/>
      <c r="F1814" s="111"/>
      <c r="G1814" s="111"/>
      <c r="H1814" s="111"/>
      <c r="I1814" s="218"/>
      <c r="J1814" s="85"/>
      <c r="K1814" s="184">
        <v>0</v>
      </c>
      <c r="L1814" s="77"/>
      <c r="M1814" s="105"/>
      <c r="N1814" s="44"/>
      <c r="O1814" s="76"/>
    </row>
    <row r="1815" spans="1:15" ht="18.75" hidden="1" customHeight="1" thickTop="1" thickBot="1">
      <c r="A1815" s="164"/>
      <c r="B1815" s="181"/>
      <c r="C1815" s="111"/>
      <c r="D1815" s="83"/>
      <c r="E1815" s="111"/>
      <c r="F1815" s="111"/>
      <c r="G1815" s="111"/>
      <c r="H1815" s="111"/>
      <c r="I1815" s="218"/>
      <c r="J1815" s="85"/>
      <c r="K1815" s="184">
        <v>0</v>
      </c>
      <c r="L1815" s="77"/>
      <c r="M1815" s="105"/>
      <c r="N1815" s="44"/>
      <c r="O1815" s="76"/>
    </row>
    <row r="1816" spans="1:15" ht="18.75" hidden="1" customHeight="1" thickTop="1" thickBot="1">
      <c r="A1816" s="164"/>
      <c r="B1816" s="181"/>
      <c r="C1816" s="111"/>
      <c r="D1816" s="83"/>
      <c r="E1816" s="111"/>
      <c r="F1816" s="111"/>
      <c r="G1816" s="111"/>
      <c r="H1816" s="111"/>
      <c r="I1816" s="218"/>
      <c r="J1816" s="85"/>
      <c r="K1816" s="184">
        <v>0</v>
      </c>
      <c r="L1816" s="77"/>
      <c r="M1816" s="105"/>
      <c r="N1816" s="44"/>
      <c r="O1816" s="76"/>
    </row>
    <row r="1817" spans="1:15" ht="18.75" hidden="1" customHeight="1" thickTop="1" thickBot="1">
      <c r="A1817" s="164"/>
      <c r="B1817" s="181"/>
      <c r="C1817" s="111"/>
      <c r="D1817" s="83"/>
      <c r="E1817" s="111"/>
      <c r="F1817" s="111"/>
      <c r="G1817" s="111"/>
      <c r="H1817" s="111"/>
      <c r="I1817" s="218"/>
      <c r="J1817" s="85"/>
      <c r="K1817" s="184">
        <v>0</v>
      </c>
      <c r="L1817" s="77"/>
      <c r="M1817" s="105"/>
      <c r="N1817" s="44"/>
      <c r="O1817" s="76"/>
    </row>
    <row r="1818" spans="1:15" ht="18.75" hidden="1" customHeight="1" thickTop="1" thickBot="1">
      <c r="A1818" s="164"/>
      <c r="B1818" s="181"/>
      <c r="C1818" s="111"/>
      <c r="D1818" s="83"/>
      <c r="E1818" s="111"/>
      <c r="F1818" s="111"/>
      <c r="G1818" s="111"/>
      <c r="H1818" s="111"/>
      <c r="I1818" s="218"/>
      <c r="J1818" s="85"/>
      <c r="K1818" s="184">
        <v>0</v>
      </c>
      <c r="L1818" s="77"/>
      <c r="M1818" s="105"/>
      <c r="N1818" s="44"/>
      <c r="O1818" s="76"/>
    </row>
    <row r="1819" spans="1:15" ht="18.75" hidden="1" customHeight="1" thickTop="1" thickBot="1">
      <c r="A1819" s="164"/>
      <c r="B1819" s="181"/>
      <c r="C1819" s="111"/>
      <c r="D1819" s="83"/>
      <c r="E1819" s="111"/>
      <c r="F1819" s="111"/>
      <c r="G1819" s="111"/>
      <c r="H1819" s="111"/>
      <c r="I1819" s="218"/>
      <c r="J1819" s="85"/>
      <c r="K1819" s="184">
        <v>0</v>
      </c>
      <c r="L1819" s="77"/>
      <c r="M1819" s="105"/>
      <c r="N1819" s="44"/>
      <c r="O1819" s="76"/>
    </row>
    <row r="1820" spans="1:15" ht="18.75" hidden="1" customHeight="1" thickTop="1" thickBot="1">
      <c r="A1820" s="164"/>
      <c r="B1820" s="181"/>
      <c r="C1820" s="111"/>
      <c r="D1820" s="83"/>
      <c r="E1820" s="111"/>
      <c r="F1820" s="111"/>
      <c r="G1820" s="111"/>
      <c r="H1820" s="111"/>
      <c r="I1820" s="218"/>
      <c r="J1820" s="85"/>
      <c r="K1820" s="184">
        <v>0</v>
      </c>
      <c r="L1820" s="77"/>
      <c r="M1820" s="105"/>
      <c r="N1820" s="44"/>
      <c r="O1820" s="76"/>
    </row>
    <row r="1821" spans="1:15" ht="18.75" hidden="1" customHeight="1" thickTop="1" thickBot="1">
      <c r="A1821" s="164"/>
      <c r="B1821" s="181"/>
      <c r="C1821" s="111"/>
      <c r="D1821" s="83"/>
      <c r="E1821" s="111"/>
      <c r="F1821" s="111"/>
      <c r="G1821" s="111"/>
      <c r="H1821" s="111"/>
      <c r="I1821" s="218"/>
      <c r="J1821" s="85"/>
      <c r="K1821" s="184">
        <v>0</v>
      </c>
      <c r="L1821" s="77"/>
      <c r="M1821" s="105"/>
      <c r="N1821" s="44"/>
      <c r="O1821" s="76"/>
    </row>
    <row r="1822" spans="1:15" ht="18.75" hidden="1" customHeight="1" thickTop="1" thickBot="1">
      <c r="A1822" s="164"/>
      <c r="B1822" s="181"/>
      <c r="C1822" s="111"/>
      <c r="D1822" s="83"/>
      <c r="E1822" s="111"/>
      <c r="F1822" s="111"/>
      <c r="G1822" s="111"/>
      <c r="H1822" s="111"/>
      <c r="I1822" s="218"/>
      <c r="J1822" s="85"/>
      <c r="K1822" s="184">
        <v>0</v>
      </c>
      <c r="L1822" s="77"/>
      <c r="M1822" s="105"/>
      <c r="N1822" s="44"/>
      <c r="O1822" s="76"/>
    </row>
    <row r="1823" spans="1:15" ht="18.75" customHeight="1" thickTop="1" thickBot="1">
      <c r="A1823" s="164"/>
      <c r="B1823" s="407"/>
      <c r="C1823" s="198" t="s">
        <v>1031</v>
      </c>
      <c r="D1823" s="132">
        <v>7375001</v>
      </c>
      <c r="E1823" s="419" t="s">
        <v>1039</v>
      </c>
      <c r="F1823" s="419"/>
      <c r="G1823" s="419"/>
      <c r="H1823" s="419"/>
      <c r="I1823" s="133" t="s">
        <v>41</v>
      </c>
      <c r="J1823" s="60" t="s">
        <v>385</v>
      </c>
      <c r="K1823" s="101">
        <v>30.6936</v>
      </c>
      <c r="L1823" s="70">
        <f t="shared" ref="L1823:L1830" si="134">K1823*(1-$H$3/100)</f>
        <v>30.6936</v>
      </c>
      <c r="M1823" s="66">
        <f t="shared" ref="M1823:M1830" si="135">K1823*$H$2</f>
        <v>1292.5074959999999</v>
      </c>
      <c r="N1823" s="43">
        <f t="shared" ref="N1823:N1830" si="136">M1823*(1-$H$3/100)</f>
        <v>1292.5074959999999</v>
      </c>
      <c r="O1823" s="76"/>
    </row>
    <row r="1824" spans="1:15" ht="18.75" customHeight="1" thickTop="1" thickBot="1">
      <c r="A1824" s="164"/>
      <c r="B1824" s="405"/>
      <c r="C1824" s="169" t="s">
        <v>1032</v>
      </c>
      <c r="D1824" s="95">
        <v>7375004</v>
      </c>
      <c r="E1824" s="414" t="s">
        <v>1039</v>
      </c>
      <c r="F1824" s="414"/>
      <c r="G1824" s="414"/>
      <c r="H1824" s="414"/>
      <c r="I1824" s="96" t="s">
        <v>41</v>
      </c>
      <c r="J1824" s="85" t="s">
        <v>386</v>
      </c>
      <c r="K1824" s="98">
        <v>59.925600000000003</v>
      </c>
      <c r="L1824" s="99">
        <f t="shared" si="134"/>
        <v>59.925600000000003</v>
      </c>
      <c r="M1824" s="100">
        <f t="shared" si="135"/>
        <v>2523.4670160000001</v>
      </c>
      <c r="N1824" s="69">
        <f t="shared" si="136"/>
        <v>2523.4670160000001</v>
      </c>
      <c r="O1824" s="76"/>
    </row>
    <row r="1825" spans="1:15" ht="18.75" customHeight="1" thickTop="1" thickBot="1">
      <c r="A1825" s="164"/>
      <c r="B1825" s="405"/>
      <c r="C1825" s="197" t="s">
        <v>1033</v>
      </c>
      <c r="D1825" s="37">
        <v>7375101</v>
      </c>
      <c r="E1825" s="408" t="s">
        <v>1040</v>
      </c>
      <c r="F1825" s="408"/>
      <c r="G1825" s="408"/>
      <c r="H1825" s="408"/>
      <c r="I1825" s="65" t="s">
        <v>41</v>
      </c>
      <c r="J1825" s="60" t="s">
        <v>385</v>
      </c>
      <c r="K1825" s="101">
        <v>36.723576629974602</v>
      </c>
      <c r="L1825" s="70">
        <f t="shared" si="134"/>
        <v>36.723576629974602</v>
      </c>
      <c r="M1825" s="66">
        <f t="shared" si="135"/>
        <v>1546.4298118882305</v>
      </c>
      <c r="N1825" s="43">
        <f t="shared" si="136"/>
        <v>1546.4298118882305</v>
      </c>
      <c r="O1825" s="76"/>
    </row>
    <row r="1826" spans="1:15" ht="18.75" customHeight="1" thickTop="1" thickBot="1">
      <c r="A1826" s="164"/>
      <c r="B1826" s="405"/>
      <c r="C1826" s="169" t="s">
        <v>1034</v>
      </c>
      <c r="D1826" s="95">
        <v>7375104</v>
      </c>
      <c r="E1826" s="414" t="s">
        <v>1040</v>
      </c>
      <c r="F1826" s="414"/>
      <c r="G1826" s="414"/>
      <c r="H1826" s="414"/>
      <c r="I1826" s="96" t="s">
        <v>41</v>
      </c>
      <c r="J1826" s="85" t="s">
        <v>386</v>
      </c>
      <c r="K1826" s="98">
        <v>67.663458086367484</v>
      </c>
      <c r="L1826" s="99">
        <f t="shared" si="134"/>
        <v>67.663458086367484</v>
      </c>
      <c r="M1826" s="100">
        <f t="shared" si="135"/>
        <v>2849.3082200169347</v>
      </c>
      <c r="N1826" s="69">
        <f t="shared" si="136"/>
        <v>2849.3082200169347</v>
      </c>
      <c r="O1826" s="76"/>
    </row>
    <row r="1827" spans="1:15" ht="18.75" customHeight="1" thickTop="1" thickBot="1">
      <c r="A1827" s="164"/>
      <c r="B1827" s="405"/>
      <c r="C1827" s="197" t="s">
        <v>1035</v>
      </c>
      <c r="D1827" s="37">
        <v>7375501</v>
      </c>
      <c r="E1827" s="408" t="s">
        <v>1042</v>
      </c>
      <c r="F1827" s="408"/>
      <c r="G1827" s="408"/>
      <c r="H1827" s="408"/>
      <c r="I1827" s="65" t="s">
        <v>41</v>
      </c>
      <c r="J1827" s="60" t="s">
        <v>385</v>
      </c>
      <c r="K1827" s="101">
        <v>38.001599999999996</v>
      </c>
      <c r="L1827" s="70">
        <f t="shared" si="134"/>
        <v>38.001599999999996</v>
      </c>
      <c r="M1827" s="66">
        <f t="shared" si="135"/>
        <v>1600.2473759999998</v>
      </c>
      <c r="N1827" s="43">
        <f t="shared" si="136"/>
        <v>1600.2473759999998</v>
      </c>
      <c r="O1827" s="76"/>
    </row>
    <row r="1828" spans="1:15" ht="18.75" customHeight="1" thickTop="1" thickBot="1">
      <c r="A1828" s="164"/>
      <c r="B1828" s="405"/>
      <c r="C1828" s="169" t="s">
        <v>1036</v>
      </c>
      <c r="D1828" s="95">
        <v>7375504</v>
      </c>
      <c r="E1828" s="414" t="s">
        <v>1042</v>
      </c>
      <c r="F1828" s="414"/>
      <c r="G1828" s="414"/>
      <c r="H1828" s="414"/>
      <c r="I1828" s="96" t="s">
        <v>41</v>
      </c>
      <c r="J1828" s="85" t="s">
        <v>386</v>
      </c>
      <c r="K1828" s="98">
        <v>71.618399999999994</v>
      </c>
      <c r="L1828" s="99">
        <f t="shared" si="134"/>
        <v>71.618399999999994</v>
      </c>
      <c r="M1828" s="100">
        <f t="shared" si="135"/>
        <v>3015.8508239999996</v>
      </c>
      <c r="N1828" s="69">
        <f t="shared" si="136"/>
        <v>3015.8508239999996</v>
      </c>
      <c r="O1828" s="76"/>
    </row>
    <row r="1829" spans="1:15" ht="18.75" customHeight="1" thickTop="1" thickBot="1">
      <c r="A1829" s="164"/>
      <c r="B1829" s="405"/>
      <c r="C1829" s="197" t="s">
        <v>1037</v>
      </c>
      <c r="D1829" s="37">
        <v>7375601</v>
      </c>
      <c r="E1829" s="408" t="s">
        <v>1041</v>
      </c>
      <c r="F1829" s="408"/>
      <c r="G1829" s="408"/>
      <c r="H1829" s="408"/>
      <c r="I1829" s="65" t="s">
        <v>41</v>
      </c>
      <c r="J1829" s="60" t="s">
        <v>385</v>
      </c>
      <c r="K1829" s="101">
        <v>43.7613683319221</v>
      </c>
      <c r="L1829" s="70">
        <f t="shared" si="134"/>
        <v>43.7613683319221</v>
      </c>
      <c r="M1829" s="66">
        <f t="shared" si="135"/>
        <v>1842.7912204572397</v>
      </c>
      <c r="N1829" s="43">
        <f t="shared" si="136"/>
        <v>1842.7912204572397</v>
      </c>
      <c r="O1829" s="76"/>
    </row>
    <row r="1830" spans="1:15" ht="18.75" customHeight="1" thickTop="1" thickBot="1">
      <c r="A1830" s="164"/>
      <c r="B1830" s="406"/>
      <c r="C1830" s="166" t="s">
        <v>1038</v>
      </c>
      <c r="D1830" s="106">
        <v>7375604</v>
      </c>
      <c r="E1830" s="409" t="s">
        <v>1041</v>
      </c>
      <c r="F1830" s="409"/>
      <c r="G1830" s="409"/>
      <c r="H1830" s="409"/>
      <c r="I1830" s="113" t="s">
        <v>41</v>
      </c>
      <c r="J1830" s="85" t="s">
        <v>386</v>
      </c>
      <c r="K1830" s="114">
        <v>81.920555461473313</v>
      </c>
      <c r="L1830" s="109">
        <f t="shared" si="134"/>
        <v>81.920555461473313</v>
      </c>
      <c r="M1830" s="108">
        <f t="shared" si="135"/>
        <v>3449.6745904826412</v>
      </c>
      <c r="N1830" s="118">
        <f t="shared" si="136"/>
        <v>3449.6745904826412</v>
      </c>
      <c r="O1830" s="76"/>
    </row>
    <row r="1831" spans="1:15" ht="18.75" hidden="1" customHeight="1" thickTop="1" thickBot="1">
      <c r="A1831" s="164"/>
      <c r="B1831" s="181"/>
      <c r="C1831" s="253"/>
      <c r="D1831" s="83"/>
      <c r="E1831" s="111"/>
      <c r="F1831" s="111"/>
      <c r="G1831" s="111"/>
      <c r="H1831" s="111"/>
      <c r="I1831" s="218"/>
      <c r="J1831" s="85"/>
      <c r="K1831" s="184">
        <v>0</v>
      </c>
      <c r="L1831" s="77"/>
      <c r="M1831" s="105"/>
      <c r="N1831" s="44"/>
      <c r="O1831" s="76"/>
    </row>
    <row r="1832" spans="1:15" ht="18.75" hidden="1" customHeight="1" thickTop="1" thickBot="1">
      <c r="A1832" s="164"/>
      <c r="B1832" s="181"/>
      <c r="C1832" s="253"/>
      <c r="D1832" s="83"/>
      <c r="E1832" s="111"/>
      <c r="F1832" s="111"/>
      <c r="G1832" s="111"/>
      <c r="H1832" s="111"/>
      <c r="I1832" s="218"/>
      <c r="J1832" s="85"/>
      <c r="K1832" s="184">
        <v>0</v>
      </c>
      <c r="L1832" s="77"/>
      <c r="M1832" s="105"/>
      <c r="N1832" s="44"/>
      <c r="O1832" s="76"/>
    </row>
    <row r="1833" spans="1:15" ht="18.75" hidden="1" customHeight="1" thickTop="1" thickBot="1">
      <c r="A1833" s="164"/>
      <c r="B1833" s="181"/>
      <c r="C1833" s="253"/>
      <c r="D1833" s="83"/>
      <c r="E1833" s="111"/>
      <c r="F1833" s="111"/>
      <c r="G1833" s="111"/>
      <c r="H1833" s="111"/>
      <c r="I1833" s="218"/>
      <c r="J1833" s="85"/>
      <c r="K1833" s="184">
        <v>0</v>
      </c>
      <c r="L1833" s="77"/>
      <c r="M1833" s="105"/>
      <c r="N1833" s="44"/>
      <c r="O1833" s="76"/>
    </row>
    <row r="1834" spans="1:15" ht="18.75" hidden="1" customHeight="1" thickTop="1" thickBot="1">
      <c r="A1834" s="164"/>
      <c r="B1834" s="181"/>
      <c r="C1834" s="253"/>
      <c r="D1834" s="83"/>
      <c r="E1834" s="111"/>
      <c r="F1834" s="111"/>
      <c r="G1834" s="111"/>
      <c r="H1834" s="111"/>
      <c r="I1834" s="218"/>
      <c r="J1834" s="85"/>
      <c r="K1834" s="184">
        <v>0</v>
      </c>
      <c r="L1834" s="77"/>
      <c r="M1834" s="105"/>
      <c r="N1834" s="44"/>
      <c r="O1834" s="76"/>
    </row>
    <row r="1835" spans="1:15" ht="18.75" hidden="1" customHeight="1" thickTop="1" thickBot="1">
      <c r="A1835" s="164"/>
      <c r="B1835" s="181"/>
      <c r="C1835" s="253"/>
      <c r="D1835" s="83"/>
      <c r="E1835" s="111"/>
      <c r="F1835" s="111"/>
      <c r="G1835" s="111"/>
      <c r="H1835" s="111"/>
      <c r="I1835" s="218"/>
      <c r="J1835" s="85"/>
      <c r="K1835" s="184">
        <v>0</v>
      </c>
      <c r="L1835" s="77"/>
      <c r="M1835" s="105"/>
      <c r="N1835" s="44"/>
      <c r="O1835" s="76"/>
    </row>
    <row r="1836" spans="1:15" ht="18.75" hidden="1" customHeight="1" thickTop="1" thickBot="1">
      <c r="A1836" s="164"/>
      <c r="B1836" s="181"/>
      <c r="C1836" s="253"/>
      <c r="D1836" s="83"/>
      <c r="E1836" s="111"/>
      <c r="F1836" s="111"/>
      <c r="G1836" s="111"/>
      <c r="H1836" s="111"/>
      <c r="I1836" s="218"/>
      <c r="J1836" s="85"/>
      <c r="K1836" s="184">
        <v>0</v>
      </c>
      <c r="L1836" s="77"/>
      <c r="M1836" s="105"/>
      <c r="N1836" s="44"/>
      <c r="O1836" s="76"/>
    </row>
    <row r="1837" spans="1:15" ht="18.75" hidden="1" customHeight="1" thickTop="1" thickBot="1">
      <c r="A1837" s="164"/>
      <c r="B1837" s="181"/>
      <c r="C1837" s="253"/>
      <c r="D1837" s="83"/>
      <c r="E1837" s="111"/>
      <c r="F1837" s="111"/>
      <c r="G1837" s="111"/>
      <c r="H1837" s="111"/>
      <c r="I1837" s="218"/>
      <c r="J1837" s="85"/>
      <c r="K1837" s="184">
        <v>0</v>
      </c>
      <c r="L1837" s="77"/>
      <c r="M1837" s="105"/>
      <c r="N1837" s="44"/>
      <c r="O1837" s="76"/>
    </row>
    <row r="1838" spans="1:15" ht="18.75" hidden="1" customHeight="1" thickTop="1" thickBot="1">
      <c r="A1838" s="164"/>
      <c r="B1838" s="181"/>
      <c r="C1838" s="253"/>
      <c r="D1838" s="83"/>
      <c r="E1838" s="111"/>
      <c r="F1838" s="111"/>
      <c r="G1838" s="111"/>
      <c r="H1838" s="111"/>
      <c r="I1838" s="218"/>
      <c r="J1838" s="85"/>
      <c r="K1838" s="184">
        <v>0</v>
      </c>
      <c r="L1838" s="77"/>
      <c r="M1838" s="105"/>
      <c r="N1838" s="44"/>
      <c r="O1838" s="76"/>
    </row>
    <row r="1839" spans="1:15" ht="18.75" hidden="1" customHeight="1" thickTop="1" thickBot="1">
      <c r="A1839" s="164"/>
      <c r="B1839" s="181"/>
      <c r="C1839" s="253"/>
      <c r="D1839" s="83"/>
      <c r="E1839" s="111"/>
      <c r="F1839" s="111"/>
      <c r="G1839" s="111"/>
      <c r="H1839" s="111"/>
      <c r="I1839" s="218"/>
      <c r="J1839" s="85"/>
      <c r="K1839" s="184">
        <v>0</v>
      </c>
      <c r="L1839" s="77"/>
      <c r="M1839" s="105"/>
      <c r="N1839" s="44"/>
      <c r="O1839" s="76"/>
    </row>
    <row r="1840" spans="1:15" ht="18.75" hidden="1" customHeight="1" thickTop="1" thickBot="1">
      <c r="A1840" s="164"/>
      <c r="B1840" s="181"/>
      <c r="C1840" s="253"/>
      <c r="D1840" s="83"/>
      <c r="E1840" s="111"/>
      <c r="F1840" s="111"/>
      <c r="G1840" s="111"/>
      <c r="H1840" s="111"/>
      <c r="I1840" s="218"/>
      <c r="J1840" s="85"/>
      <c r="K1840" s="184">
        <v>0</v>
      </c>
      <c r="L1840" s="77"/>
      <c r="M1840" s="105"/>
      <c r="N1840" s="44"/>
      <c r="O1840" s="76"/>
    </row>
    <row r="1841" spans="1:15" ht="18.75" customHeight="1" thickTop="1" thickBot="1">
      <c r="A1841" s="164"/>
      <c r="B1841" s="407"/>
      <c r="C1841" s="198" t="s">
        <v>1043</v>
      </c>
      <c r="D1841" s="132">
        <v>7376101</v>
      </c>
      <c r="E1841" s="419" t="s">
        <v>1049</v>
      </c>
      <c r="F1841" s="419"/>
      <c r="G1841" s="419"/>
      <c r="H1841" s="419"/>
      <c r="I1841" s="133" t="s">
        <v>41</v>
      </c>
      <c r="J1841" s="60" t="s">
        <v>385</v>
      </c>
      <c r="K1841" s="101">
        <v>11.592142252328536</v>
      </c>
      <c r="L1841" s="70">
        <f t="shared" ref="L1841:L1846" si="137">K1841*(1-$H$3/100)</f>
        <v>11.592142252328536</v>
      </c>
      <c r="M1841" s="66">
        <f t="shared" ref="M1841:M1846" si="138">K1841*$H$2</f>
        <v>488.14511024555463</v>
      </c>
      <c r="N1841" s="43">
        <f t="shared" ref="N1841:N1846" si="139">M1841*(1-$H$3/100)</f>
        <v>488.14511024555463</v>
      </c>
      <c r="O1841" s="76"/>
    </row>
    <row r="1842" spans="1:15" ht="18.75" customHeight="1" thickTop="1" thickBot="1">
      <c r="A1842" s="164"/>
      <c r="B1842" s="405"/>
      <c r="C1842" s="169" t="s">
        <v>1044</v>
      </c>
      <c r="D1842" s="95">
        <v>7376104</v>
      </c>
      <c r="E1842" s="414" t="s">
        <v>1049</v>
      </c>
      <c r="F1842" s="414"/>
      <c r="G1842" s="414"/>
      <c r="H1842" s="414"/>
      <c r="I1842" s="96" t="s">
        <v>41</v>
      </c>
      <c r="J1842" s="85" t="s">
        <v>386</v>
      </c>
      <c r="K1842" s="98">
        <v>14.603624047417441</v>
      </c>
      <c r="L1842" s="99">
        <f t="shared" si="137"/>
        <v>14.603624047417441</v>
      </c>
      <c r="M1842" s="100">
        <f t="shared" si="138"/>
        <v>614.95860863674841</v>
      </c>
      <c r="N1842" s="69">
        <f t="shared" si="139"/>
        <v>614.95860863674841</v>
      </c>
      <c r="O1842" s="76"/>
    </row>
    <row r="1843" spans="1:15" ht="18.75" customHeight="1" thickTop="1" thickBot="1">
      <c r="A1843" s="164"/>
      <c r="B1843" s="405"/>
      <c r="C1843" s="197" t="s">
        <v>1045</v>
      </c>
      <c r="D1843" s="37">
        <v>7376201</v>
      </c>
      <c r="E1843" s="408" t="s">
        <v>1050</v>
      </c>
      <c r="F1843" s="408"/>
      <c r="G1843" s="408"/>
      <c r="H1843" s="408"/>
      <c r="I1843" s="65" t="s">
        <v>41</v>
      </c>
      <c r="J1843" s="60" t="s">
        <v>385</v>
      </c>
      <c r="K1843" s="101">
        <v>11.96342082980525</v>
      </c>
      <c r="L1843" s="70">
        <f t="shared" si="137"/>
        <v>11.96342082980525</v>
      </c>
      <c r="M1843" s="66">
        <f t="shared" si="138"/>
        <v>503.77965114309904</v>
      </c>
      <c r="N1843" s="43">
        <f t="shared" si="139"/>
        <v>503.77965114309904</v>
      </c>
      <c r="O1843" s="76"/>
    </row>
    <row r="1844" spans="1:15" ht="18.75" customHeight="1" thickTop="1" thickBot="1">
      <c r="A1844" s="164"/>
      <c r="B1844" s="405"/>
      <c r="C1844" s="169" t="s">
        <v>1046</v>
      </c>
      <c r="D1844" s="95">
        <v>7376204</v>
      </c>
      <c r="E1844" s="414" t="s">
        <v>1050</v>
      </c>
      <c r="F1844" s="414"/>
      <c r="G1844" s="414"/>
      <c r="H1844" s="414"/>
      <c r="I1844" s="96" t="s">
        <v>41</v>
      </c>
      <c r="J1844" s="85" t="s">
        <v>386</v>
      </c>
      <c r="K1844" s="98">
        <v>15.346181202370872</v>
      </c>
      <c r="L1844" s="99">
        <f t="shared" si="137"/>
        <v>15.346181202370872</v>
      </c>
      <c r="M1844" s="100">
        <f t="shared" si="138"/>
        <v>646.22769043183735</v>
      </c>
      <c r="N1844" s="69">
        <f t="shared" si="139"/>
        <v>646.22769043183735</v>
      </c>
      <c r="O1844" s="76"/>
    </row>
    <row r="1845" spans="1:15" ht="18.75" customHeight="1" thickTop="1" thickBot="1">
      <c r="A1845" s="164"/>
      <c r="B1845" s="405"/>
      <c r="C1845" s="197" t="s">
        <v>1047</v>
      </c>
      <c r="D1845" s="37">
        <v>7376301</v>
      </c>
      <c r="E1845" s="408" t="s">
        <v>1051</v>
      </c>
      <c r="F1845" s="408"/>
      <c r="G1845" s="408"/>
      <c r="H1845" s="408"/>
      <c r="I1845" s="65" t="s">
        <v>41</v>
      </c>
      <c r="J1845" s="60" t="s">
        <v>385</v>
      </c>
      <c r="K1845" s="101">
        <v>15.676206604572396</v>
      </c>
      <c r="L1845" s="70">
        <f t="shared" si="137"/>
        <v>15.676206604572396</v>
      </c>
      <c r="M1845" s="66">
        <f t="shared" si="138"/>
        <v>660.12506011854362</v>
      </c>
      <c r="N1845" s="43">
        <f t="shared" si="139"/>
        <v>660.12506011854362</v>
      </c>
      <c r="O1845" s="76"/>
    </row>
    <row r="1846" spans="1:15" ht="18.75" customHeight="1" thickTop="1" thickBot="1">
      <c r="A1846" s="164"/>
      <c r="B1846" s="406"/>
      <c r="C1846" s="166" t="s">
        <v>1048</v>
      </c>
      <c r="D1846" s="106">
        <v>7376304</v>
      </c>
      <c r="E1846" s="409" t="s">
        <v>1051</v>
      </c>
      <c r="F1846" s="409"/>
      <c r="G1846" s="409"/>
      <c r="H1846" s="409"/>
      <c r="I1846" s="113" t="s">
        <v>41</v>
      </c>
      <c r="J1846" s="85" t="s">
        <v>386</v>
      </c>
      <c r="K1846" s="114">
        <v>17.53259949195597</v>
      </c>
      <c r="L1846" s="109">
        <f t="shared" si="137"/>
        <v>17.53259949195597</v>
      </c>
      <c r="M1846" s="108">
        <f t="shared" si="138"/>
        <v>738.2977646062659</v>
      </c>
      <c r="N1846" s="118">
        <f t="shared" si="139"/>
        <v>738.2977646062659</v>
      </c>
      <c r="O1846" s="76"/>
    </row>
    <row r="1847" spans="1:15" ht="18.75" hidden="1" customHeight="1" thickTop="1" thickBot="1">
      <c r="A1847" s="164"/>
      <c r="B1847" s="181"/>
      <c r="C1847" s="253"/>
      <c r="D1847" s="83"/>
      <c r="E1847" s="111"/>
      <c r="F1847" s="111"/>
      <c r="G1847" s="111"/>
      <c r="H1847" s="111"/>
      <c r="I1847" s="218"/>
      <c r="J1847" s="85"/>
      <c r="K1847" s="184">
        <v>0</v>
      </c>
      <c r="L1847" s="77"/>
      <c r="M1847" s="105"/>
      <c r="N1847" s="44"/>
      <c r="O1847" s="76"/>
    </row>
    <row r="1848" spans="1:15" ht="18.75" hidden="1" customHeight="1" thickTop="1" thickBot="1">
      <c r="A1848" s="164"/>
      <c r="B1848" s="181"/>
      <c r="C1848" s="253"/>
      <c r="D1848" s="83"/>
      <c r="E1848" s="111"/>
      <c r="F1848" s="111"/>
      <c r="G1848" s="111"/>
      <c r="H1848" s="111"/>
      <c r="I1848" s="218"/>
      <c r="J1848" s="85"/>
      <c r="K1848" s="184">
        <v>0</v>
      </c>
      <c r="L1848" s="77"/>
      <c r="M1848" s="105"/>
      <c r="N1848" s="44"/>
      <c r="O1848" s="76"/>
    </row>
    <row r="1849" spans="1:15" ht="18.75" hidden="1" customHeight="1" thickTop="1" thickBot="1">
      <c r="A1849" s="164"/>
      <c r="B1849" s="181"/>
      <c r="C1849" s="253"/>
      <c r="D1849" s="83"/>
      <c r="E1849" s="111"/>
      <c r="F1849" s="111"/>
      <c r="G1849" s="111"/>
      <c r="H1849" s="111"/>
      <c r="I1849" s="218"/>
      <c r="J1849" s="85"/>
      <c r="K1849" s="184">
        <v>0</v>
      </c>
      <c r="L1849" s="77"/>
      <c r="M1849" s="105"/>
      <c r="N1849" s="44"/>
      <c r="O1849" s="76"/>
    </row>
    <row r="1850" spans="1:15" ht="18.75" hidden="1" customHeight="1" thickTop="1" thickBot="1">
      <c r="A1850" s="164"/>
      <c r="B1850" s="181"/>
      <c r="C1850" s="253"/>
      <c r="D1850" s="83"/>
      <c r="E1850" s="111"/>
      <c r="F1850" s="111"/>
      <c r="G1850" s="111"/>
      <c r="H1850" s="111"/>
      <c r="I1850" s="218"/>
      <c r="J1850" s="85"/>
      <c r="K1850" s="184">
        <v>0</v>
      </c>
      <c r="L1850" s="77"/>
      <c r="M1850" s="105"/>
      <c r="N1850" s="44"/>
      <c r="O1850" s="76"/>
    </row>
    <row r="1851" spans="1:15" ht="18.75" hidden="1" customHeight="1" thickTop="1" thickBot="1">
      <c r="A1851" s="164"/>
      <c r="B1851" s="181"/>
      <c r="C1851" s="253"/>
      <c r="D1851" s="83"/>
      <c r="E1851" s="111"/>
      <c r="F1851" s="111"/>
      <c r="G1851" s="111"/>
      <c r="H1851" s="111"/>
      <c r="I1851" s="218"/>
      <c r="J1851" s="85"/>
      <c r="K1851" s="184">
        <v>0</v>
      </c>
      <c r="L1851" s="77"/>
      <c r="M1851" s="105"/>
      <c r="N1851" s="44"/>
      <c r="O1851" s="76"/>
    </row>
    <row r="1852" spans="1:15" ht="18.75" hidden="1" customHeight="1" thickTop="1" thickBot="1">
      <c r="A1852" s="164"/>
      <c r="B1852" s="181"/>
      <c r="C1852" s="253"/>
      <c r="D1852" s="83"/>
      <c r="E1852" s="111"/>
      <c r="F1852" s="111"/>
      <c r="G1852" s="111"/>
      <c r="H1852" s="111"/>
      <c r="I1852" s="218"/>
      <c r="J1852" s="85"/>
      <c r="K1852" s="184">
        <v>0</v>
      </c>
      <c r="L1852" s="77"/>
      <c r="M1852" s="105"/>
      <c r="N1852" s="44"/>
      <c r="O1852" s="76"/>
    </row>
    <row r="1853" spans="1:15" ht="18.75" hidden="1" customHeight="1" thickTop="1" thickBot="1">
      <c r="A1853" s="164"/>
      <c r="B1853" s="181"/>
      <c r="C1853" s="253"/>
      <c r="D1853" s="83"/>
      <c r="E1853" s="111"/>
      <c r="F1853" s="111"/>
      <c r="G1853" s="111"/>
      <c r="H1853" s="111"/>
      <c r="I1853" s="218"/>
      <c r="J1853" s="85"/>
      <c r="K1853" s="184">
        <v>0</v>
      </c>
      <c r="L1853" s="77"/>
      <c r="M1853" s="105"/>
      <c r="N1853" s="44"/>
      <c r="O1853" s="76"/>
    </row>
    <row r="1854" spans="1:15" ht="18.75" hidden="1" customHeight="1" thickTop="1" thickBot="1">
      <c r="A1854" s="164"/>
      <c r="B1854" s="181"/>
      <c r="C1854" s="253"/>
      <c r="D1854" s="83"/>
      <c r="E1854" s="111"/>
      <c r="F1854" s="111"/>
      <c r="G1854" s="111"/>
      <c r="H1854" s="111"/>
      <c r="I1854" s="218"/>
      <c r="J1854" s="85"/>
      <c r="K1854" s="184">
        <v>0</v>
      </c>
      <c r="L1854" s="77"/>
      <c r="M1854" s="105"/>
      <c r="N1854" s="44"/>
      <c r="O1854" s="76"/>
    </row>
    <row r="1855" spans="1:15" ht="18.75" hidden="1" customHeight="1" thickTop="1" thickBot="1">
      <c r="A1855" s="164"/>
      <c r="B1855" s="181"/>
      <c r="C1855" s="253"/>
      <c r="D1855" s="83"/>
      <c r="E1855" s="111"/>
      <c r="F1855" s="111"/>
      <c r="G1855" s="111"/>
      <c r="H1855" s="111"/>
      <c r="I1855" s="218"/>
      <c r="J1855" s="85"/>
      <c r="K1855" s="184">
        <v>0</v>
      </c>
      <c r="L1855" s="77"/>
      <c r="M1855" s="105"/>
      <c r="N1855" s="44"/>
      <c r="O1855" s="76"/>
    </row>
    <row r="1856" spans="1:15" ht="18.75" hidden="1" customHeight="1" thickTop="1" thickBot="1">
      <c r="A1856" s="164"/>
      <c r="B1856" s="181"/>
      <c r="C1856" s="253"/>
      <c r="D1856" s="83"/>
      <c r="E1856" s="111"/>
      <c r="F1856" s="111"/>
      <c r="G1856" s="111"/>
      <c r="H1856" s="111"/>
      <c r="I1856" s="218"/>
      <c r="J1856" s="85"/>
      <c r="K1856" s="184">
        <v>0</v>
      </c>
      <c r="L1856" s="77"/>
      <c r="M1856" s="105"/>
      <c r="N1856" s="44"/>
      <c r="O1856" s="76"/>
    </row>
    <row r="1857" spans="1:15" ht="18.75" customHeight="1" thickTop="1" thickBot="1">
      <c r="A1857" s="426"/>
      <c r="B1857" s="405"/>
      <c r="C1857" s="169" t="s">
        <v>2919</v>
      </c>
      <c r="D1857" s="95">
        <v>7377209</v>
      </c>
      <c r="E1857" s="414" t="s">
        <v>1052</v>
      </c>
      <c r="F1857" s="414"/>
      <c r="G1857" s="414"/>
      <c r="H1857" s="414"/>
      <c r="I1857" s="96" t="s">
        <v>41</v>
      </c>
      <c r="J1857" s="144" t="s">
        <v>572</v>
      </c>
      <c r="K1857" s="98">
        <v>17.22</v>
      </c>
      <c r="L1857" s="99">
        <f t="shared" ref="L1857:L1862" si="140">K1857*(1-$H$3/100)</f>
        <v>17.22</v>
      </c>
      <c r="M1857" s="100">
        <f t="shared" ref="M1857:M1862" si="141">K1857*$H$2</f>
        <v>725.13419999999996</v>
      </c>
      <c r="N1857" s="69">
        <f t="shared" ref="N1857:N1862" si="142">M1857*(1-$H$3/100)</f>
        <v>725.13419999999996</v>
      </c>
      <c r="O1857" s="76"/>
    </row>
    <row r="1858" spans="1:15" ht="18.75" customHeight="1" thickTop="1" thickBot="1">
      <c r="A1858" s="426"/>
      <c r="B1858" s="405"/>
      <c r="C1858" s="169" t="s">
        <v>2920</v>
      </c>
      <c r="D1858" s="95">
        <v>7377309</v>
      </c>
      <c r="E1858" s="414" t="s">
        <v>1053</v>
      </c>
      <c r="F1858" s="414"/>
      <c r="G1858" s="414"/>
      <c r="H1858" s="414"/>
      <c r="I1858" s="96" t="s">
        <v>41</v>
      </c>
      <c r="J1858" s="144" t="s">
        <v>572</v>
      </c>
      <c r="K1858" s="98">
        <v>17.920000000000002</v>
      </c>
      <c r="L1858" s="99">
        <f t="shared" si="140"/>
        <v>17.920000000000002</v>
      </c>
      <c r="M1858" s="100">
        <f t="shared" si="141"/>
        <v>754.61120000000005</v>
      </c>
      <c r="N1858" s="69">
        <f t="shared" si="142"/>
        <v>754.61120000000005</v>
      </c>
      <c r="O1858" s="76"/>
    </row>
    <row r="1859" spans="1:15" ht="18.75" customHeight="1" thickTop="1" thickBot="1">
      <c r="A1859" s="426"/>
      <c r="B1859" s="405"/>
      <c r="C1859" s="169" t="s">
        <v>2921</v>
      </c>
      <c r="D1859" s="95">
        <v>7377509</v>
      </c>
      <c r="E1859" s="414" t="s">
        <v>1054</v>
      </c>
      <c r="F1859" s="414"/>
      <c r="G1859" s="414"/>
      <c r="H1859" s="414"/>
      <c r="I1859" s="96" t="s">
        <v>41</v>
      </c>
      <c r="J1859" s="144" t="s">
        <v>572</v>
      </c>
      <c r="K1859" s="98">
        <v>20.893920000000001</v>
      </c>
      <c r="L1859" s="99">
        <f t="shared" si="140"/>
        <v>20.893920000000001</v>
      </c>
      <c r="M1859" s="100">
        <f t="shared" si="141"/>
        <v>879.84297120000008</v>
      </c>
      <c r="N1859" s="69">
        <f t="shared" si="142"/>
        <v>879.84297120000008</v>
      </c>
      <c r="O1859" s="76"/>
    </row>
    <row r="1860" spans="1:15" ht="18.75" customHeight="1" thickTop="1" thickBot="1">
      <c r="A1860" s="426"/>
      <c r="B1860" s="405"/>
      <c r="C1860" s="169" t="s">
        <v>2922</v>
      </c>
      <c r="D1860" s="95">
        <v>7377609</v>
      </c>
      <c r="E1860" s="414" t="s">
        <v>1055</v>
      </c>
      <c r="F1860" s="414"/>
      <c r="G1860" s="414"/>
      <c r="H1860" s="414"/>
      <c r="I1860" s="96" t="s">
        <v>41</v>
      </c>
      <c r="J1860" s="144" t="s">
        <v>572</v>
      </c>
      <c r="K1860" s="98">
        <v>21.87856</v>
      </c>
      <c r="L1860" s="99">
        <f t="shared" si="140"/>
        <v>21.87856</v>
      </c>
      <c r="M1860" s="100">
        <f t="shared" si="141"/>
        <v>921.3061616</v>
      </c>
      <c r="N1860" s="69">
        <f t="shared" si="142"/>
        <v>921.3061616</v>
      </c>
      <c r="O1860" s="76"/>
    </row>
    <row r="1861" spans="1:15" ht="18.75" customHeight="1" thickTop="1" thickBot="1">
      <c r="A1861" s="426"/>
      <c r="B1861" s="405"/>
      <c r="C1861" s="169" t="s">
        <v>2923</v>
      </c>
      <c r="D1861" s="95">
        <v>7377809</v>
      </c>
      <c r="E1861" s="414" t="s">
        <v>1056</v>
      </c>
      <c r="F1861" s="414"/>
      <c r="G1861" s="414"/>
      <c r="H1861" s="414"/>
      <c r="I1861" s="96" t="s">
        <v>41</v>
      </c>
      <c r="J1861" s="144" t="s">
        <v>572</v>
      </c>
      <c r="K1861" s="98">
        <v>23.05</v>
      </c>
      <c r="L1861" s="99">
        <f t="shared" si="140"/>
        <v>23.05</v>
      </c>
      <c r="M1861" s="100">
        <f t="shared" si="141"/>
        <v>970.63549999999998</v>
      </c>
      <c r="N1861" s="69">
        <f t="shared" si="142"/>
        <v>970.63549999999998</v>
      </c>
      <c r="O1861" s="76"/>
    </row>
    <row r="1862" spans="1:15" ht="18.75" customHeight="1" thickTop="1" thickBot="1">
      <c r="A1862" s="426"/>
      <c r="B1862" s="406"/>
      <c r="C1862" s="166" t="s">
        <v>2924</v>
      </c>
      <c r="D1862" s="106">
        <v>7377909</v>
      </c>
      <c r="E1862" s="409" t="s">
        <v>1057</v>
      </c>
      <c r="F1862" s="409"/>
      <c r="G1862" s="409"/>
      <c r="H1862" s="409"/>
      <c r="I1862" s="113" t="s">
        <v>41</v>
      </c>
      <c r="J1862" s="144" t="s">
        <v>572</v>
      </c>
      <c r="K1862" s="114">
        <v>23.95</v>
      </c>
      <c r="L1862" s="109">
        <f t="shared" si="140"/>
        <v>23.95</v>
      </c>
      <c r="M1862" s="108">
        <f t="shared" si="141"/>
        <v>1008.5345</v>
      </c>
      <c r="N1862" s="118">
        <f t="shared" si="142"/>
        <v>1008.5345</v>
      </c>
      <c r="O1862" s="76"/>
    </row>
    <row r="1863" spans="1:15" ht="18.75" hidden="1" customHeight="1" thickTop="1" thickBot="1">
      <c r="A1863" s="426"/>
      <c r="B1863" s="181"/>
      <c r="C1863" s="253"/>
      <c r="D1863" s="83"/>
      <c r="E1863" s="111"/>
      <c r="F1863" s="111"/>
      <c r="G1863" s="111"/>
      <c r="H1863" s="111"/>
      <c r="I1863" s="218"/>
      <c r="J1863" s="144"/>
      <c r="K1863" s="184">
        <v>0</v>
      </c>
      <c r="L1863" s="77"/>
      <c r="M1863" s="105"/>
      <c r="N1863" s="44"/>
      <c r="O1863" s="76"/>
    </row>
    <row r="1864" spans="1:15" ht="18.75" hidden="1" customHeight="1" thickTop="1" thickBot="1">
      <c r="A1864" s="426"/>
      <c r="B1864" s="181"/>
      <c r="C1864" s="253"/>
      <c r="D1864" s="83"/>
      <c r="E1864" s="111"/>
      <c r="F1864" s="111"/>
      <c r="G1864" s="111"/>
      <c r="H1864" s="111"/>
      <c r="I1864" s="218"/>
      <c r="J1864" s="144"/>
      <c r="K1864" s="184">
        <v>0</v>
      </c>
      <c r="L1864" s="77"/>
      <c r="M1864" s="105"/>
      <c r="N1864" s="44"/>
      <c r="O1864" s="76"/>
    </row>
    <row r="1865" spans="1:15" ht="18.75" hidden="1" customHeight="1" thickTop="1" thickBot="1">
      <c r="A1865" s="426"/>
      <c r="B1865" s="181"/>
      <c r="C1865" s="253"/>
      <c r="D1865" s="83"/>
      <c r="E1865" s="111"/>
      <c r="F1865" s="111"/>
      <c r="G1865" s="111"/>
      <c r="H1865" s="111"/>
      <c r="I1865" s="218"/>
      <c r="J1865" s="144"/>
      <c r="K1865" s="184">
        <v>0</v>
      </c>
      <c r="L1865" s="77"/>
      <c r="M1865" s="105"/>
      <c r="N1865" s="44"/>
      <c r="O1865" s="76"/>
    </row>
    <row r="1866" spans="1:15" ht="18.75" hidden="1" customHeight="1" thickTop="1" thickBot="1">
      <c r="A1866" s="426"/>
      <c r="B1866" s="181"/>
      <c r="C1866" s="253"/>
      <c r="D1866" s="83"/>
      <c r="E1866" s="111"/>
      <c r="F1866" s="111"/>
      <c r="G1866" s="111"/>
      <c r="H1866" s="111"/>
      <c r="I1866" s="218"/>
      <c r="J1866" s="144"/>
      <c r="K1866" s="184">
        <v>0</v>
      </c>
      <c r="L1866" s="77"/>
      <c r="M1866" s="105"/>
      <c r="N1866" s="44"/>
      <c r="O1866" s="76"/>
    </row>
    <row r="1867" spans="1:15" ht="18.75" hidden="1" customHeight="1" thickTop="1" thickBot="1">
      <c r="A1867" s="426"/>
      <c r="B1867" s="181"/>
      <c r="C1867" s="253"/>
      <c r="D1867" s="83"/>
      <c r="E1867" s="111"/>
      <c r="F1867" s="111"/>
      <c r="G1867" s="111"/>
      <c r="H1867" s="111"/>
      <c r="I1867" s="218"/>
      <c r="J1867" s="144"/>
      <c r="K1867" s="184">
        <v>0</v>
      </c>
      <c r="L1867" s="77"/>
      <c r="M1867" s="105"/>
      <c r="N1867" s="44"/>
      <c r="O1867" s="76"/>
    </row>
    <row r="1868" spans="1:15" ht="18.75" hidden="1" customHeight="1" thickTop="1" thickBot="1">
      <c r="A1868" s="426"/>
      <c r="B1868" s="181"/>
      <c r="C1868" s="253"/>
      <c r="D1868" s="83"/>
      <c r="E1868" s="111"/>
      <c r="F1868" s="111"/>
      <c r="G1868" s="111"/>
      <c r="H1868" s="111"/>
      <c r="I1868" s="218"/>
      <c r="J1868" s="144"/>
      <c r="K1868" s="184">
        <v>0</v>
      </c>
      <c r="L1868" s="77"/>
      <c r="M1868" s="105"/>
      <c r="N1868" s="44"/>
      <c r="O1868" s="76"/>
    </row>
    <row r="1869" spans="1:15" ht="18.75" hidden="1" customHeight="1" thickTop="1" thickBot="1">
      <c r="A1869" s="426"/>
      <c r="B1869" s="181"/>
      <c r="C1869" s="253"/>
      <c r="D1869" s="83"/>
      <c r="E1869" s="111"/>
      <c r="F1869" s="111"/>
      <c r="G1869" s="111"/>
      <c r="H1869" s="111"/>
      <c r="I1869" s="218"/>
      <c r="J1869" s="144"/>
      <c r="K1869" s="184">
        <v>0</v>
      </c>
      <c r="L1869" s="77"/>
      <c r="M1869" s="105"/>
      <c r="N1869" s="44"/>
      <c r="O1869" s="76"/>
    </row>
    <row r="1870" spans="1:15" ht="18.75" hidden="1" customHeight="1" thickTop="1" thickBot="1">
      <c r="A1870" s="426"/>
      <c r="B1870" s="181"/>
      <c r="C1870" s="253"/>
      <c r="D1870" s="83"/>
      <c r="E1870" s="111"/>
      <c r="F1870" s="111"/>
      <c r="G1870" s="111"/>
      <c r="H1870" s="111"/>
      <c r="I1870" s="218"/>
      <c r="J1870" s="144"/>
      <c r="K1870" s="184">
        <v>0</v>
      </c>
      <c r="L1870" s="77"/>
      <c r="M1870" s="105"/>
      <c r="N1870" s="44"/>
      <c r="O1870" s="76"/>
    </row>
    <row r="1871" spans="1:15" ht="18.75" hidden="1" customHeight="1" thickTop="1" thickBot="1">
      <c r="A1871" s="426"/>
      <c r="B1871" s="181"/>
      <c r="C1871" s="253"/>
      <c r="D1871" s="83"/>
      <c r="E1871" s="111"/>
      <c r="F1871" s="111"/>
      <c r="G1871" s="111"/>
      <c r="H1871" s="111"/>
      <c r="I1871" s="218"/>
      <c r="J1871" s="144"/>
      <c r="K1871" s="184">
        <v>0</v>
      </c>
      <c r="L1871" s="77"/>
      <c r="M1871" s="105"/>
      <c r="N1871" s="44"/>
      <c r="O1871" s="76"/>
    </row>
    <row r="1872" spans="1:15" ht="18.75" hidden="1" customHeight="1" thickTop="1" thickBot="1">
      <c r="A1872" s="426"/>
      <c r="B1872" s="181"/>
      <c r="C1872" s="253"/>
      <c r="D1872" s="83"/>
      <c r="E1872" s="111"/>
      <c r="F1872" s="111"/>
      <c r="G1872" s="111"/>
      <c r="H1872" s="111"/>
      <c r="I1872" s="218"/>
      <c r="J1872" s="144"/>
      <c r="K1872" s="184">
        <v>0</v>
      </c>
      <c r="L1872" s="77"/>
      <c r="M1872" s="105"/>
      <c r="N1872" s="44"/>
      <c r="O1872" s="76"/>
    </row>
    <row r="1873" spans="1:15" ht="18.75" customHeight="1" thickTop="1" thickBot="1">
      <c r="A1873" s="426"/>
      <c r="B1873" s="407"/>
      <c r="C1873" s="136" t="s">
        <v>1058</v>
      </c>
      <c r="D1873" s="132">
        <v>7378001</v>
      </c>
      <c r="E1873" s="419" t="s">
        <v>1060</v>
      </c>
      <c r="F1873" s="419"/>
      <c r="G1873" s="419"/>
      <c r="H1873" s="419"/>
      <c r="I1873" s="133" t="s">
        <v>41</v>
      </c>
      <c r="J1873" s="60" t="s">
        <v>385</v>
      </c>
      <c r="K1873" s="40">
        <v>8.1999999999999993</v>
      </c>
      <c r="L1873" s="41">
        <f>K1873*(1-$H$3/100)</f>
        <v>8.1999999999999993</v>
      </c>
      <c r="M1873" s="42">
        <f>K1873*$H$2</f>
        <v>345.30199999999996</v>
      </c>
      <c r="N1873" s="135">
        <f>M1873*(1-$H$3/100)</f>
        <v>345.30199999999996</v>
      </c>
      <c r="O1873" s="76"/>
    </row>
    <row r="1874" spans="1:15" ht="18.75" customHeight="1" thickTop="1" thickBot="1">
      <c r="A1874" s="164"/>
      <c r="B1874" s="406"/>
      <c r="C1874" s="110" t="s">
        <v>1059</v>
      </c>
      <c r="D1874" s="106">
        <v>7378004</v>
      </c>
      <c r="E1874" s="409" t="s">
        <v>1060</v>
      </c>
      <c r="F1874" s="409"/>
      <c r="G1874" s="409"/>
      <c r="H1874" s="409"/>
      <c r="I1874" s="113" t="s">
        <v>41</v>
      </c>
      <c r="J1874" s="85" t="s">
        <v>386</v>
      </c>
      <c r="K1874" s="114">
        <v>17.031785944115157</v>
      </c>
      <c r="L1874" s="109">
        <f>K1874*(1-$H$3/100)</f>
        <v>17.031785944115157</v>
      </c>
      <c r="M1874" s="108">
        <f>K1874*$H$2</f>
        <v>717.20850610668924</v>
      </c>
      <c r="N1874" s="118">
        <f>M1874*(1-$H$3/100)</f>
        <v>717.20850610668924</v>
      </c>
      <c r="O1874" s="76"/>
    </row>
    <row r="1875" spans="1:15" ht="18.75" hidden="1" customHeight="1" thickTop="1" thickBot="1">
      <c r="A1875" s="164"/>
      <c r="B1875" s="181"/>
      <c r="C1875" s="111"/>
      <c r="D1875" s="83"/>
      <c r="E1875" s="111"/>
      <c r="F1875" s="111"/>
      <c r="G1875" s="111"/>
      <c r="H1875" s="111"/>
      <c r="I1875" s="218"/>
      <c r="J1875" s="85"/>
      <c r="K1875" s="184">
        <v>0</v>
      </c>
      <c r="L1875" s="77"/>
      <c r="M1875" s="105"/>
      <c r="N1875" s="44"/>
      <c r="O1875" s="76"/>
    </row>
    <row r="1876" spans="1:15" ht="18.75" hidden="1" customHeight="1" thickTop="1" thickBot="1">
      <c r="A1876" s="164"/>
      <c r="B1876" s="181"/>
      <c r="C1876" s="111"/>
      <c r="D1876" s="83"/>
      <c r="E1876" s="111"/>
      <c r="F1876" s="111"/>
      <c r="G1876" s="111"/>
      <c r="H1876" s="111"/>
      <c r="I1876" s="218"/>
      <c r="J1876" s="85"/>
      <c r="K1876" s="184">
        <v>0</v>
      </c>
      <c r="L1876" s="77"/>
      <c r="M1876" s="105"/>
      <c r="N1876" s="44"/>
      <c r="O1876" s="76"/>
    </row>
    <row r="1877" spans="1:15" ht="18.75" hidden="1" customHeight="1" thickTop="1" thickBot="1">
      <c r="A1877" s="164"/>
      <c r="B1877" s="181"/>
      <c r="C1877" s="111"/>
      <c r="D1877" s="83"/>
      <c r="E1877" s="111"/>
      <c r="F1877" s="111"/>
      <c r="G1877" s="111"/>
      <c r="H1877" s="111"/>
      <c r="I1877" s="218"/>
      <c r="J1877" s="85"/>
      <c r="K1877" s="184">
        <v>0</v>
      </c>
      <c r="L1877" s="77"/>
      <c r="M1877" s="105"/>
      <c r="N1877" s="44"/>
      <c r="O1877" s="76"/>
    </row>
    <row r="1878" spans="1:15" ht="18.75" hidden="1" customHeight="1" thickTop="1" thickBot="1">
      <c r="A1878" s="164"/>
      <c r="B1878" s="181"/>
      <c r="C1878" s="111"/>
      <c r="D1878" s="83"/>
      <c r="E1878" s="111"/>
      <c r="F1878" s="111"/>
      <c r="G1878" s="111"/>
      <c r="H1878" s="111"/>
      <c r="I1878" s="218"/>
      <c r="J1878" s="85"/>
      <c r="K1878" s="184">
        <v>0</v>
      </c>
      <c r="L1878" s="77"/>
      <c r="M1878" s="105"/>
      <c r="N1878" s="44"/>
      <c r="O1878" s="76"/>
    </row>
    <row r="1879" spans="1:15" ht="18.75" hidden="1" customHeight="1" thickTop="1" thickBot="1">
      <c r="A1879" s="164"/>
      <c r="B1879" s="181"/>
      <c r="C1879" s="111"/>
      <c r="D1879" s="83"/>
      <c r="E1879" s="111"/>
      <c r="F1879" s="111"/>
      <c r="G1879" s="111"/>
      <c r="H1879" s="111"/>
      <c r="I1879" s="218"/>
      <c r="J1879" s="85"/>
      <c r="K1879" s="184">
        <v>0</v>
      </c>
      <c r="L1879" s="77"/>
      <c r="M1879" s="105"/>
      <c r="N1879" s="44"/>
      <c r="O1879" s="76"/>
    </row>
    <row r="1880" spans="1:15" ht="18.75" hidden="1" customHeight="1" thickTop="1" thickBot="1">
      <c r="A1880" s="164"/>
      <c r="B1880" s="181"/>
      <c r="C1880" s="111"/>
      <c r="D1880" s="83"/>
      <c r="E1880" s="111"/>
      <c r="F1880" s="111"/>
      <c r="G1880" s="111"/>
      <c r="H1880" s="111"/>
      <c r="I1880" s="218"/>
      <c r="J1880" s="85"/>
      <c r="K1880" s="184">
        <v>0</v>
      </c>
      <c r="L1880" s="77"/>
      <c r="M1880" s="105"/>
      <c r="N1880" s="44"/>
      <c r="O1880" s="76"/>
    </row>
    <row r="1881" spans="1:15" ht="18.75" hidden="1" customHeight="1" thickTop="1" thickBot="1">
      <c r="A1881" s="164"/>
      <c r="B1881" s="181"/>
      <c r="C1881" s="111"/>
      <c r="D1881" s="83"/>
      <c r="E1881" s="111"/>
      <c r="F1881" s="111"/>
      <c r="G1881" s="111"/>
      <c r="H1881" s="111"/>
      <c r="I1881" s="218"/>
      <c r="J1881" s="85"/>
      <c r="K1881" s="184">
        <v>0</v>
      </c>
      <c r="L1881" s="77"/>
      <c r="M1881" s="105"/>
      <c r="N1881" s="44"/>
      <c r="O1881" s="76"/>
    </row>
    <row r="1882" spans="1:15" ht="18.75" hidden="1" customHeight="1" thickTop="1" thickBot="1">
      <c r="A1882" s="164"/>
      <c r="B1882" s="181"/>
      <c r="C1882" s="111"/>
      <c r="D1882" s="83"/>
      <c r="E1882" s="111"/>
      <c r="F1882" s="111"/>
      <c r="G1882" s="111"/>
      <c r="H1882" s="111"/>
      <c r="I1882" s="218"/>
      <c r="J1882" s="85"/>
      <c r="K1882" s="184">
        <v>0</v>
      </c>
      <c r="L1882" s="77"/>
      <c r="M1882" s="105"/>
      <c r="N1882" s="44"/>
      <c r="O1882" s="76"/>
    </row>
    <row r="1883" spans="1:15" ht="18.75" hidden="1" customHeight="1" thickTop="1" thickBot="1">
      <c r="A1883" s="164"/>
      <c r="B1883" s="181"/>
      <c r="C1883" s="111"/>
      <c r="D1883" s="83"/>
      <c r="E1883" s="111"/>
      <c r="F1883" s="111"/>
      <c r="G1883" s="111"/>
      <c r="H1883" s="111"/>
      <c r="I1883" s="218"/>
      <c r="J1883" s="85"/>
      <c r="K1883" s="184">
        <v>0</v>
      </c>
      <c r="L1883" s="77"/>
      <c r="M1883" s="105"/>
      <c r="N1883" s="44"/>
      <c r="O1883" s="76"/>
    </row>
    <row r="1884" spans="1:15" ht="18.75" hidden="1" customHeight="1" thickTop="1" thickBot="1">
      <c r="A1884" s="164"/>
      <c r="B1884" s="181"/>
      <c r="C1884" s="111"/>
      <c r="D1884" s="83"/>
      <c r="E1884" s="111"/>
      <c r="F1884" s="111"/>
      <c r="G1884" s="111"/>
      <c r="H1884" s="111"/>
      <c r="I1884" s="218"/>
      <c r="J1884" s="85"/>
      <c r="K1884" s="184">
        <v>0</v>
      </c>
      <c r="L1884" s="77"/>
      <c r="M1884" s="105"/>
      <c r="N1884" s="44"/>
      <c r="O1884" s="76"/>
    </row>
    <row r="1885" spans="1:15" ht="18.75" customHeight="1" thickTop="1" thickBot="1">
      <c r="A1885" s="164"/>
      <c r="B1885" s="407"/>
      <c r="C1885" s="38" t="s">
        <v>1061</v>
      </c>
      <c r="D1885" s="37">
        <v>7378101</v>
      </c>
      <c r="E1885" s="408" t="s">
        <v>1064</v>
      </c>
      <c r="F1885" s="408"/>
      <c r="G1885" s="408"/>
      <c r="H1885" s="408"/>
      <c r="I1885" s="65" t="s">
        <v>41</v>
      </c>
      <c r="J1885" s="60" t="s">
        <v>385</v>
      </c>
      <c r="K1885" s="101">
        <v>6.5180016934801017</v>
      </c>
      <c r="L1885" s="70">
        <f>K1885*(1-$H$3/100)</f>
        <v>6.5180016934801017</v>
      </c>
      <c r="M1885" s="66">
        <f>K1885*$H$2</f>
        <v>274.47305131244707</v>
      </c>
      <c r="N1885" s="43">
        <f>M1885*(1-$H$3/100)</f>
        <v>274.47305131244707</v>
      </c>
      <c r="O1885" s="76"/>
    </row>
    <row r="1886" spans="1:15" ht="18.75" customHeight="1" thickTop="1" thickBot="1">
      <c r="A1886" s="164"/>
      <c r="B1886" s="405"/>
      <c r="C1886" s="112" t="s">
        <v>1066</v>
      </c>
      <c r="D1886" s="95">
        <v>7378104</v>
      </c>
      <c r="E1886" s="414" t="s">
        <v>1064</v>
      </c>
      <c r="F1886" s="414"/>
      <c r="G1886" s="414"/>
      <c r="H1886" s="414"/>
      <c r="I1886" s="96" t="s">
        <v>41</v>
      </c>
      <c r="J1886" s="85" t="s">
        <v>386</v>
      </c>
      <c r="K1886" s="98">
        <v>18.151397121083825</v>
      </c>
      <c r="L1886" s="99">
        <f>K1886*(1-$H$3/100)</f>
        <v>18.151397121083825</v>
      </c>
      <c r="M1886" s="100">
        <f>K1886*$H$2</f>
        <v>764.35533276883984</v>
      </c>
      <c r="N1886" s="69">
        <f>M1886*(1-$H$3/100)</f>
        <v>764.35533276883984</v>
      </c>
      <c r="O1886" s="76"/>
    </row>
    <row r="1887" spans="1:15" ht="18.75" customHeight="1" thickTop="1" thickBot="1">
      <c r="A1887" s="164"/>
      <c r="B1887" s="405"/>
      <c r="C1887" s="38" t="s">
        <v>1062</v>
      </c>
      <c r="D1887" s="37">
        <v>7378201</v>
      </c>
      <c r="E1887" s="408" t="s">
        <v>1065</v>
      </c>
      <c r="F1887" s="408"/>
      <c r="G1887" s="408"/>
      <c r="H1887" s="408"/>
      <c r="I1887" s="65" t="s">
        <v>41</v>
      </c>
      <c r="J1887" s="60" t="s">
        <v>385</v>
      </c>
      <c r="K1887" s="101">
        <v>11.798408128704487</v>
      </c>
      <c r="L1887" s="70">
        <f>K1887*(1-$H$3/100)</f>
        <v>11.798408128704487</v>
      </c>
      <c r="M1887" s="66">
        <f>K1887*$H$2</f>
        <v>496.83096629974597</v>
      </c>
      <c r="N1887" s="43">
        <f>M1887*(1-$H$3/100)</f>
        <v>496.83096629974597</v>
      </c>
      <c r="O1887" s="76"/>
    </row>
    <row r="1888" spans="1:15" ht="18.75" customHeight="1" thickTop="1" thickBot="1">
      <c r="A1888" s="164"/>
      <c r="B1888" s="406"/>
      <c r="C1888" s="110" t="s">
        <v>1063</v>
      </c>
      <c r="D1888" s="106">
        <v>7378204</v>
      </c>
      <c r="E1888" s="409" t="s">
        <v>1065</v>
      </c>
      <c r="F1888" s="409"/>
      <c r="G1888" s="409"/>
      <c r="H1888" s="409"/>
      <c r="I1888" s="113" t="s">
        <v>41</v>
      </c>
      <c r="J1888" s="85" t="s">
        <v>386</v>
      </c>
      <c r="K1888" s="114">
        <v>23.101778154106686</v>
      </c>
      <c r="L1888" s="109">
        <f>K1888*(1-$H$3/100)</f>
        <v>23.101778154106686</v>
      </c>
      <c r="M1888" s="108">
        <f>K1888*$H$2</f>
        <v>972.81587806943253</v>
      </c>
      <c r="N1888" s="118">
        <f>M1888*(1-$H$3/100)</f>
        <v>972.81587806943253</v>
      </c>
      <c r="O1888" s="76"/>
    </row>
    <row r="1889" spans="1:15" ht="18.75" hidden="1" customHeight="1" thickTop="1" thickBot="1">
      <c r="A1889" s="164"/>
      <c r="B1889" s="181"/>
      <c r="C1889" s="111"/>
      <c r="D1889" s="83"/>
      <c r="E1889" s="111"/>
      <c r="F1889" s="111"/>
      <c r="G1889" s="111"/>
      <c r="H1889" s="111"/>
      <c r="I1889" s="218"/>
      <c r="J1889" s="85"/>
      <c r="K1889" s="184">
        <v>0</v>
      </c>
      <c r="L1889" s="77"/>
      <c r="M1889" s="105"/>
      <c r="N1889" s="44"/>
      <c r="O1889" s="76"/>
    </row>
    <row r="1890" spans="1:15" ht="18.75" hidden="1" customHeight="1" thickTop="1" thickBot="1">
      <c r="A1890" s="164"/>
      <c r="B1890" s="181"/>
      <c r="C1890" s="111"/>
      <c r="D1890" s="83"/>
      <c r="E1890" s="111"/>
      <c r="F1890" s="111"/>
      <c r="G1890" s="111"/>
      <c r="H1890" s="111"/>
      <c r="I1890" s="218"/>
      <c r="J1890" s="85"/>
      <c r="K1890" s="184">
        <v>0</v>
      </c>
      <c r="L1890" s="77"/>
      <c r="M1890" s="105"/>
      <c r="N1890" s="44"/>
      <c r="O1890" s="76"/>
    </row>
    <row r="1891" spans="1:15" ht="18.75" hidden="1" customHeight="1" thickTop="1" thickBot="1">
      <c r="A1891" s="164"/>
      <c r="B1891" s="181"/>
      <c r="C1891" s="111"/>
      <c r="D1891" s="83"/>
      <c r="E1891" s="111"/>
      <c r="F1891" s="111"/>
      <c r="G1891" s="111"/>
      <c r="H1891" s="111"/>
      <c r="I1891" s="218"/>
      <c r="J1891" s="85"/>
      <c r="K1891" s="184">
        <v>0</v>
      </c>
      <c r="L1891" s="77"/>
      <c r="M1891" s="105"/>
      <c r="N1891" s="44"/>
      <c r="O1891" s="76"/>
    </row>
    <row r="1892" spans="1:15" ht="18.75" hidden="1" customHeight="1" thickTop="1" thickBot="1">
      <c r="A1892" s="164"/>
      <c r="B1892" s="181"/>
      <c r="C1892" s="111"/>
      <c r="D1892" s="83"/>
      <c r="E1892" s="111"/>
      <c r="F1892" s="111"/>
      <c r="G1892" s="111"/>
      <c r="H1892" s="111"/>
      <c r="I1892" s="218"/>
      <c r="J1892" s="85"/>
      <c r="K1892" s="184">
        <v>0</v>
      </c>
      <c r="L1892" s="77"/>
      <c r="M1892" s="105"/>
      <c r="N1892" s="44"/>
      <c r="O1892" s="76"/>
    </row>
    <row r="1893" spans="1:15" ht="18.75" hidden="1" customHeight="1" thickTop="1" thickBot="1">
      <c r="A1893" s="164"/>
      <c r="B1893" s="181"/>
      <c r="C1893" s="111"/>
      <c r="D1893" s="83"/>
      <c r="E1893" s="111"/>
      <c r="F1893" s="111"/>
      <c r="G1893" s="111"/>
      <c r="H1893" s="111"/>
      <c r="I1893" s="218"/>
      <c r="J1893" s="85"/>
      <c r="K1893" s="184">
        <v>0</v>
      </c>
      <c r="L1893" s="77"/>
      <c r="M1893" s="105"/>
      <c r="N1893" s="44"/>
      <c r="O1893" s="76"/>
    </row>
    <row r="1894" spans="1:15" ht="18.75" hidden="1" customHeight="1" thickTop="1" thickBot="1">
      <c r="A1894" s="164"/>
      <c r="B1894" s="181"/>
      <c r="C1894" s="111"/>
      <c r="D1894" s="83"/>
      <c r="E1894" s="111"/>
      <c r="F1894" s="111"/>
      <c r="G1894" s="111"/>
      <c r="H1894" s="111"/>
      <c r="I1894" s="218"/>
      <c r="J1894" s="85"/>
      <c r="K1894" s="184">
        <v>0</v>
      </c>
      <c r="L1894" s="77"/>
      <c r="M1894" s="105"/>
      <c r="N1894" s="44"/>
      <c r="O1894" s="76"/>
    </row>
    <row r="1895" spans="1:15" ht="18.75" hidden="1" customHeight="1" thickTop="1" thickBot="1">
      <c r="A1895" s="164"/>
      <c r="B1895" s="181"/>
      <c r="C1895" s="111"/>
      <c r="D1895" s="83"/>
      <c r="E1895" s="111"/>
      <c r="F1895" s="111"/>
      <c r="G1895" s="111"/>
      <c r="H1895" s="111"/>
      <c r="I1895" s="218"/>
      <c r="J1895" s="85"/>
      <c r="K1895" s="184">
        <v>0</v>
      </c>
      <c r="L1895" s="77"/>
      <c r="M1895" s="105"/>
      <c r="N1895" s="44"/>
      <c r="O1895" s="76"/>
    </row>
    <row r="1896" spans="1:15" ht="18.75" hidden="1" customHeight="1" thickTop="1" thickBot="1">
      <c r="A1896" s="164"/>
      <c r="B1896" s="181"/>
      <c r="C1896" s="111"/>
      <c r="D1896" s="83"/>
      <c r="E1896" s="111"/>
      <c r="F1896" s="111"/>
      <c r="G1896" s="111"/>
      <c r="H1896" s="111"/>
      <c r="I1896" s="218"/>
      <c r="J1896" s="85"/>
      <c r="K1896" s="184">
        <v>0</v>
      </c>
      <c r="L1896" s="77"/>
      <c r="M1896" s="105"/>
      <c r="N1896" s="44"/>
      <c r="O1896" s="76"/>
    </row>
    <row r="1897" spans="1:15" ht="18.75" hidden="1" customHeight="1" thickTop="1" thickBot="1">
      <c r="A1897" s="164"/>
      <c r="B1897" s="181"/>
      <c r="C1897" s="111"/>
      <c r="D1897" s="83"/>
      <c r="E1897" s="111"/>
      <c r="F1897" s="111"/>
      <c r="G1897" s="111"/>
      <c r="H1897" s="111"/>
      <c r="I1897" s="218"/>
      <c r="J1897" s="85"/>
      <c r="K1897" s="184">
        <v>0</v>
      </c>
      <c r="L1897" s="77"/>
      <c r="M1897" s="105"/>
      <c r="N1897" s="44"/>
      <c r="O1897" s="76"/>
    </row>
    <row r="1898" spans="1:15" ht="18.75" hidden="1" customHeight="1" thickTop="1" thickBot="1">
      <c r="A1898" s="164"/>
      <c r="B1898" s="181"/>
      <c r="C1898" s="111"/>
      <c r="D1898" s="83"/>
      <c r="E1898" s="111"/>
      <c r="F1898" s="111"/>
      <c r="G1898" s="111"/>
      <c r="H1898" s="111"/>
      <c r="I1898" s="218"/>
      <c r="J1898" s="85"/>
      <c r="K1898" s="184">
        <v>0</v>
      </c>
      <c r="L1898" s="77"/>
      <c r="M1898" s="105"/>
      <c r="N1898" s="44"/>
      <c r="O1898" s="76"/>
    </row>
    <row r="1899" spans="1:15" ht="18.75" customHeight="1" thickTop="1" thickBot="1">
      <c r="A1899" s="164"/>
      <c r="B1899" s="405"/>
      <c r="C1899" s="197" t="s">
        <v>1067</v>
      </c>
      <c r="D1899" s="37">
        <v>7378501</v>
      </c>
      <c r="E1899" s="408" t="s">
        <v>1069</v>
      </c>
      <c r="F1899" s="408"/>
      <c r="G1899" s="408"/>
      <c r="H1899" s="408"/>
      <c r="I1899" s="65" t="s">
        <v>41</v>
      </c>
      <c r="J1899" s="60" t="s">
        <v>385</v>
      </c>
      <c r="K1899" s="101">
        <v>30.774868755292125</v>
      </c>
      <c r="L1899" s="70">
        <f>K1899*(1-$H$3/100)</f>
        <v>30.774868755292125</v>
      </c>
      <c r="M1899" s="66">
        <f>K1899*$H$2</f>
        <v>1295.9297232853514</v>
      </c>
      <c r="N1899" s="43">
        <f>M1899*(1-$H$3/100)</f>
        <v>1295.9297232853514</v>
      </c>
      <c r="O1899" s="76"/>
    </row>
    <row r="1900" spans="1:15" ht="18.75" customHeight="1" thickTop="1" thickBot="1">
      <c r="A1900" s="164"/>
      <c r="B1900" s="405"/>
      <c r="C1900" s="197" t="s">
        <v>1068</v>
      </c>
      <c r="D1900" s="37">
        <v>7378504</v>
      </c>
      <c r="E1900" s="408" t="s">
        <v>1069</v>
      </c>
      <c r="F1900" s="408"/>
      <c r="G1900" s="408"/>
      <c r="H1900" s="408"/>
      <c r="I1900" s="65" t="s">
        <v>41</v>
      </c>
      <c r="J1900" s="85" t="s">
        <v>386</v>
      </c>
      <c r="K1900" s="101">
        <v>48.97576968670618</v>
      </c>
      <c r="L1900" s="70">
        <f>K1900*(1-$H$3/100)</f>
        <v>48.97576968670618</v>
      </c>
      <c r="M1900" s="66">
        <f>K1900*$H$2</f>
        <v>2062.3696615071972</v>
      </c>
      <c r="N1900" s="43">
        <f>M1900*(1-$H$3/100)</f>
        <v>2062.3696615071972</v>
      </c>
      <c r="O1900" s="76"/>
    </row>
    <row r="1901" spans="1:15" ht="18.75" customHeight="1" thickTop="1" thickBot="1">
      <c r="A1901" s="164"/>
      <c r="B1901" s="406"/>
      <c r="C1901" s="166" t="s">
        <v>1106</v>
      </c>
      <c r="D1901" s="106">
        <v>7378511</v>
      </c>
      <c r="E1901" s="409" t="s">
        <v>1069</v>
      </c>
      <c r="F1901" s="409"/>
      <c r="G1901" s="409"/>
      <c r="H1901" s="409"/>
      <c r="I1901" s="113" t="s">
        <v>41</v>
      </c>
      <c r="J1901" s="170" t="s">
        <v>1105</v>
      </c>
      <c r="K1901" s="114">
        <v>39.376155800169343</v>
      </c>
      <c r="L1901" s="109">
        <f>K1901*(1-$H$3/100)</f>
        <v>39.376155800169343</v>
      </c>
      <c r="M1901" s="108">
        <f>K1901*$H$2</f>
        <v>1658.1299207451309</v>
      </c>
      <c r="N1901" s="118">
        <f>M1901*(1-$H$3/100)</f>
        <v>1658.1299207451309</v>
      </c>
      <c r="O1901" s="76"/>
    </row>
    <row r="1902" spans="1:15" ht="18.75" hidden="1" customHeight="1" thickTop="1" thickBot="1">
      <c r="A1902" s="164"/>
      <c r="B1902" s="181"/>
      <c r="C1902" s="253"/>
      <c r="D1902" s="83"/>
      <c r="E1902" s="111"/>
      <c r="F1902" s="111"/>
      <c r="G1902" s="111"/>
      <c r="H1902" s="111"/>
      <c r="I1902" s="218"/>
      <c r="J1902" s="260"/>
      <c r="K1902" s="184">
        <v>0</v>
      </c>
      <c r="L1902" s="77"/>
      <c r="M1902" s="105"/>
      <c r="N1902" s="44"/>
      <c r="O1902" s="76"/>
    </row>
    <row r="1903" spans="1:15" ht="18.75" hidden="1" customHeight="1" thickTop="1" thickBot="1">
      <c r="A1903" s="164"/>
      <c r="B1903" s="181"/>
      <c r="C1903" s="253"/>
      <c r="D1903" s="83"/>
      <c r="E1903" s="111"/>
      <c r="F1903" s="111"/>
      <c r="G1903" s="111"/>
      <c r="H1903" s="111"/>
      <c r="I1903" s="218"/>
      <c r="J1903" s="260"/>
      <c r="K1903" s="184">
        <v>0</v>
      </c>
      <c r="L1903" s="77"/>
      <c r="M1903" s="105"/>
      <c r="N1903" s="44"/>
      <c r="O1903" s="76"/>
    </row>
    <row r="1904" spans="1:15" ht="18.75" hidden="1" customHeight="1" thickTop="1" thickBot="1">
      <c r="A1904" s="164"/>
      <c r="B1904" s="181"/>
      <c r="C1904" s="253"/>
      <c r="D1904" s="83"/>
      <c r="E1904" s="111"/>
      <c r="F1904" s="111"/>
      <c r="G1904" s="111"/>
      <c r="H1904" s="111"/>
      <c r="I1904" s="218"/>
      <c r="J1904" s="260"/>
      <c r="K1904" s="184">
        <v>0</v>
      </c>
      <c r="L1904" s="77"/>
      <c r="M1904" s="105"/>
      <c r="N1904" s="44"/>
      <c r="O1904" s="76"/>
    </row>
    <row r="1905" spans="1:15" ht="18.75" hidden="1" customHeight="1" thickTop="1" thickBot="1">
      <c r="A1905" s="164"/>
      <c r="B1905" s="181"/>
      <c r="C1905" s="253"/>
      <c r="D1905" s="83"/>
      <c r="E1905" s="111"/>
      <c r="F1905" s="111"/>
      <c r="G1905" s="111"/>
      <c r="H1905" s="111"/>
      <c r="I1905" s="218"/>
      <c r="J1905" s="260"/>
      <c r="K1905" s="184">
        <v>0</v>
      </c>
      <c r="L1905" s="77"/>
      <c r="M1905" s="105"/>
      <c r="N1905" s="44"/>
      <c r="O1905" s="76"/>
    </row>
    <row r="1906" spans="1:15" ht="18.75" hidden="1" customHeight="1" thickTop="1" thickBot="1">
      <c r="A1906" s="164"/>
      <c r="B1906" s="181"/>
      <c r="C1906" s="253"/>
      <c r="D1906" s="83"/>
      <c r="E1906" s="111"/>
      <c r="F1906" s="111"/>
      <c r="G1906" s="111"/>
      <c r="H1906" s="111"/>
      <c r="I1906" s="218"/>
      <c r="J1906" s="260"/>
      <c r="K1906" s="184">
        <v>0</v>
      </c>
      <c r="L1906" s="77"/>
      <c r="M1906" s="105"/>
      <c r="N1906" s="44"/>
      <c r="O1906" s="76"/>
    </row>
    <row r="1907" spans="1:15" ht="18.75" hidden="1" customHeight="1" thickTop="1" thickBot="1">
      <c r="A1907" s="164"/>
      <c r="B1907" s="181"/>
      <c r="C1907" s="253"/>
      <c r="D1907" s="83"/>
      <c r="E1907" s="111"/>
      <c r="F1907" s="111"/>
      <c r="G1907" s="111"/>
      <c r="H1907" s="111"/>
      <c r="I1907" s="218"/>
      <c r="J1907" s="260"/>
      <c r="K1907" s="184">
        <v>0</v>
      </c>
      <c r="L1907" s="77"/>
      <c r="M1907" s="105"/>
      <c r="N1907" s="44"/>
      <c r="O1907" s="76"/>
    </row>
    <row r="1908" spans="1:15" ht="18.75" hidden="1" customHeight="1" thickTop="1" thickBot="1">
      <c r="A1908" s="164"/>
      <c r="B1908" s="181"/>
      <c r="C1908" s="253"/>
      <c r="D1908" s="83"/>
      <c r="E1908" s="111"/>
      <c r="F1908" s="111"/>
      <c r="G1908" s="111"/>
      <c r="H1908" s="111"/>
      <c r="I1908" s="218"/>
      <c r="J1908" s="260"/>
      <c r="K1908" s="184">
        <v>0</v>
      </c>
      <c r="L1908" s="77"/>
      <c r="M1908" s="105"/>
      <c r="N1908" s="44"/>
      <c r="O1908" s="76"/>
    </row>
    <row r="1909" spans="1:15" ht="18.75" hidden="1" customHeight="1" thickTop="1" thickBot="1">
      <c r="A1909" s="164"/>
      <c r="B1909" s="181"/>
      <c r="C1909" s="253"/>
      <c r="D1909" s="83"/>
      <c r="E1909" s="111"/>
      <c r="F1909" s="111"/>
      <c r="G1909" s="111"/>
      <c r="H1909" s="111"/>
      <c r="I1909" s="218"/>
      <c r="J1909" s="260"/>
      <c r="K1909" s="184">
        <v>0</v>
      </c>
      <c r="L1909" s="77"/>
      <c r="M1909" s="105"/>
      <c r="N1909" s="44"/>
      <c r="O1909" s="76"/>
    </row>
    <row r="1910" spans="1:15" ht="18.75" hidden="1" customHeight="1" thickTop="1" thickBot="1">
      <c r="A1910" s="164"/>
      <c r="B1910" s="181"/>
      <c r="C1910" s="253"/>
      <c r="D1910" s="83"/>
      <c r="E1910" s="111"/>
      <c r="F1910" s="111"/>
      <c r="G1910" s="111"/>
      <c r="H1910" s="111"/>
      <c r="I1910" s="218"/>
      <c r="J1910" s="260"/>
      <c r="K1910" s="184">
        <v>0</v>
      </c>
      <c r="L1910" s="77"/>
      <c r="M1910" s="105"/>
      <c r="N1910" s="44"/>
      <c r="O1910" s="76"/>
    </row>
    <row r="1911" spans="1:15" ht="18.75" hidden="1" customHeight="1" thickTop="1" thickBot="1">
      <c r="A1911" s="164"/>
      <c r="B1911" s="181"/>
      <c r="C1911" s="253"/>
      <c r="D1911" s="83"/>
      <c r="E1911" s="111"/>
      <c r="F1911" s="111"/>
      <c r="G1911" s="111"/>
      <c r="H1911" s="111"/>
      <c r="I1911" s="218"/>
      <c r="J1911" s="260"/>
      <c r="K1911" s="184">
        <v>0</v>
      </c>
      <c r="L1911" s="77"/>
      <c r="M1911" s="105"/>
      <c r="N1911" s="44"/>
      <c r="O1911" s="76"/>
    </row>
    <row r="1912" spans="1:15" ht="18.75" customHeight="1" thickTop="1" thickBot="1">
      <c r="A1912" s="164"/>
      <c r="B1912" s="405"/>
      <c r="C1912" s="197" t="s">
        <v>1070</v>
      </c>
      <c r="D1912" s="37">
        <v>7378701</v>
      </c>
      <c r="E1912" s="408" t="s">
        <v>1071</v>
      </c>
      <c r="F1912" s="408"/>
      <c r="G1912" s="408"/>
      <c r="H1912" s="408"/>
      <c r="I1912" s="65" t="s">
        <v>41</v>
      </c>
      <c r="J1912" s="171" t="s">
        <v>385</v>
      </c>
      <c r="K1912" s="101">
        <v>47.699800000000003</v>
      </c>
      <c r="L1912" s="70">
        <f>K1912*(1-$H$3/100)</f>
        <v>47.699800000000003</v>
      </c>
      <c r="M1912" s="66">
        <f>K1912*$H$2</f>
        <v>2008.6385780000001</v>
      </c>
      <c r="N1912" s="43">
        <f>M1912*(1-$H$3/100)</f>
        <v>2008.6385780000001</v>
      </c>
      <c r="O1912" s="76"/>
    </row>
    <row r="1913" spans="1:15" ht="18.75" customHeight="1" thickTop="1" thickBot="1">
      <c r="A1913" s="164"/>
      <c r="B1913" s="405"/>
      <c r="C1913" s="197" t="s">
        <v>1072</v>
      </c>
      <c r="D1913" s="37">
        <v>7378704</v>
      </c>
      <c r="E1913" s="408" t="s">
        <v>1071</v>
      </c>
      <c r="F1913" s="408"/>
      <c r="G1913" s="408"/>
      <c r="H1913" s="408"/>
      <c r="I1913" s="65" t="s">
        <v>41</v>
      </c>
      <c r="J1913" s="85" t="s">
        <v>386</v>
      </c>
      <c r="K1913" s="101">
        <v>58.381493649449617</v>
      </c>
      <c r="L1913" s="70">
        <f>K1913*(1-$H$3/100)</f>
        <v>58.381493649449617</v>
      </c>
      <c r="M1913" s="66">
        <f>K1913*$H$2</f>
        <v>2458.4446975783235</v>
      </c>
      <c r="N1913" s="43">
        <f>M1913*(1-$H$3/100)</f>
        <v>2458.4446975783235</v>
      </c>
      <c r="O1913" s="76"/>
    </row>
    <row r="1914" spans="1:15" ht="18.75" customHeight="1" thickTop="1" thickBot="1">
      <c r="A1914" s="164"/>
      <c r="B1914" s="406"/>
      <c r="C1914" s="166" t="s">
        <v>1107</v>
      </c>
      <c r="D1914" s="106">
        <v>7378711</v>
      </c>
      <c r="E1914" s="409" t="s">
        <v>1071</v>
      </c>
      <c r="F1914" s="409"/>
      <c r="G1914" s="409"/>
      <c r="H1914" s="409"/>
      <c r="I1914" s="113" t="s">
        <v>41</v>
      </c>
      <c r="J1914" s="170" t="s">
        <v>1105</v>
      </c>
      <c r="K1914" s="114">
        <v>55.884900000000002</v>
      </c>
      <c r="L1914" s="109">
        <f>K1914*(1-$H$3/100)</f>
        <v>55.884900000000002</v>
      </c>
      <c r="M1914" s="108">
        <f>K1914*$H$2</f>
        <v>2353.3131389999999</v>
      </c>
      <c r="N1914" s="118">
        <f>M1914*(1-$H$3/100)</f>
        <v>2353.3131389999999</v>
      </c>
      <c r="O1914" s="76"/>
    </row>
    <row r="1915" spans="1:15" ht="18.75" hidden="1" customHeight="1" thickTop="1" thickBot="1">
      <c r="A1915" s="164"/>
      <c r="B1915" s="181"/>
      <c r="C1915" s="253"/>
      <c r="D1915" s="83"/>
      <c r="E1915" s="111"/>
      <c r="F1915" s="111"/>
      <c r="G1915" s="111"/>
      <c r="H1915" s="111"/>
      <c r="I1915" s="218"/>
      <c r="J1915" s="170"/>
      <c r="K1915" s="184">
        <v>0</v>
      </c>
      <c r="L1915" s="77"/>
      <c r="M1915" s="105"/>
      <c r="N1915" s="44"/>
      <c r="O1915" s="76"/>
    </row>
    <row r="1916" spans="1:15" ht="18.75" hidden="1" customHeight="1" thickTop="1" thickBot="1">
      <c r="A1916" s="164"/>
      <c r="B1916" s="181"/>
      <c r="C1916" s="253"/>
      <c r="D1916" s="83"/>
      <c r="E1916" s="111"/>
      <c r="F1916" s="111"/>
      <c r="G1916" s="111"/>
      <c r="H1916" s="111"/>
      <c r="I1916" s="218"/>
      <c r="J1916" s="170"/>
      <c r="K1916" s="184">
        <v>0</v>
      </c>
      <c r="L1916" s="77"/>
      <c r="M1916" s="105"/>
      <c r="N1916" s="44"/>
      <c r="O1916" s="76"/>
    </row>
    <row r="1917" spans="1:15" ht="18.75" hidden="1" customHeight="1" thickTop="1" thickBot="1">
      <c r="A1917" s="164"/>
      <c r="B1917" s="181"/>
      <c r="C1917" s="253"/>
      <c r="D1917" s="83"/>
      <c r="E1917" s="111"/>
      <c r="F1917" s="111"/>
      <c r="G1917" s="111"/>
      <c r="H1917" s="111"/>
      <c r="I1917" s="218"/>
      <c r="J1917" s="170"/>
      <c r="K1917" s="184">
        <v>0</v>
      </c>
      <c r="L1917" s="77"/>
      <c r="M1917" s="105"/>
      <c r="N1917" s="44"/>
      <c r="O1917" s="76"/>
    </row>
    <row r="1918" spans="1:15" ht="18.75" hidden="1" customHeight="1" thickTop="1" thickBot="1">
      <c r="A1918" s="164"/>
      <c r="B1918" s="181"/>
      <c r="C1918" s="253"/>
      <c r="D1918" s="83"/>
      <c r="E1918" s="111"/>
      <c r="F1918" s="111"/>
      <c r="G1918" s="111"/>
      <c r="H1918" s="111"/>
      <c r="I1918" s="218"/>
      <c r="J1918" s="170"/>
      <c r="K1918" s="184">
        <v>0</v>
      </c>
      <c r="L1918" s="77"/>
      <c r="M1918" s="105"/>
      <c r="N1918" s="44"/>
      <c r="O1918" s="76"/>
    </row>
    <row r="1919" spans="1:15" ht="18.75" hidden="1" customHeight="1" thickTop="1" thickBot="1">
      <c r="A1919" s="164"/>
      <c r="B1919" s="181"/>
      <c r="C1919" s="253"/>
      <c r="D1919" s="83"/>
      <c r="E1919" s="111"/>
      <c r="F1919" s="111"/>
      <c r="G1919" s="111"/>
      <c r="H1919" s="111"/>
      <c r="I1919" s="218"/>
      <c r="J1919" s="170"/>
      <c r="K1919" s="184">
        <v>0</v>
      </c>
      <c r="L1919" s="77"/>
      <c r="M1919" s="105"/>
      <c r="N1919" s="44"/>
      <c r="O1919" s="76"/>
    </row>
    <row r="1920" spans="1:15" ht="18.75" hidden="1" customHeight="1" thickTop="1" thickBot="1">
      <c r="A1920" s="164"/>
      <c r="B1920" s="181"/>
      <c r="C1920" s="253"/>
      <c r="D1920" s="83"/>
      <c r="E1920" s="111"/>
      <c r="F1920" s="111"/>
      <c r="G1920" s="111"/>
      <c r="H1920" s="111"/>
      <c r="I1920" s="218"/>
      <c r="J1920" s="170"/>
      <c r="K1920" s="184">
        <v>0</v>
      </c>
      <c r="L1920" s="77"/>
      <c r="M1920" s="105"/>
      <c r="N1920" s="44"/>
      <c r="O1920" s="76"/>
    </row>
    <row r="1921" spans="1:15" ht="18.75" hidden="1" customHeight="1" thickTop="1" thickBot="1">
      <c r="A1921" s="164"/>
      <c r="B1921" s="181"/>
      <c r="C1921" s="253"/>
      <c r="D1921" s="83"/>
      <c r="E1921" s="111"/>
      <c r="F1921" s="111"/>
      <c r="G1921" s="111"/>
      <c r="H1921" s="111"/>
      <c r="I1921" s="218"/>
      <c r="J1921" s="170"/>
      <c r="K1921" s="184">
        <v>0</v>
      </c>
      <c r="L1921" s="77"/>
      <c r="M1921" s="105"/>
      <c r="N1921" s="44"/>
      <c r="O1921" s="76"/>
    </row>
    <row r="1922" spans="1:15" ht="18.75" hidden="1" customHeight="1" thickTop="1" thickBot="1">
      <c r="A1922" s="164"/>
      <c r="B1922" s="181"/>
      <c r="C1922" s="253"/>
      <c r="D1922" s="83"/>
      <c r="E1922" s="111"/>
      <c r="F1922" s="111"/>
      <c r="G1922" s="111"/>
      <c r="H1922" s="111"/>
      <c r="I1922" s="218"/>
      <c r="J1922" s="170"/>
      <c r="K1922" s="184">
        <v>0</v>
      </c>
      <c r="L1922" s="77"/>
      <c r="M1922" s="105"/>
      <c r="N1922" s="44"/>
      <c r="O1922" s="76"/>
    </row>
    <row r="1923" spans="1:15" ht="18.75" hidden="1" customHeight="1" thickTop="1" thickBot="1">
      <c r="A1923" s="164"/>
      <c r="B1923" s="181"/>
      <c r="C1923" s="253"/>
      <c r="D1923" s="83"/>
      <c r="E1923" s="111"/>
      <c r="F1923" s="111"/>
      <c r="G1923" s="111"/>
      <c r="H1923" s="111"/>
      <c r="I1923" s="218"/>
      <c r="J1923" s="170"/>
      <c r="K1923" s="184">
        <v>0</v>
      </c>
      <c r="L1923" s="77"/>
      <c r="M1923" s="105"/>
      <c r="N1923" s="44"/>
      <c r="O1923" s="76"/>
    </row>
    <row r="1924" spans="1:15" ht="18.75" hidden="1" customHeight="1" thickTop="1" thickBot="1">
      <c r="A1924" s="164"/>
      <c r="B1924" s="181"/>
      <c r="C1924" s="253"/>
      <c r="D1924" s="83"/>
      <c r="E1924" s="111"/>
      <c r="F1924" s="111"/>
      <c r="G1924" s="111"/>
      <c r="H1924" s="111"/>
      <c r="I1924" s="218"/>
      <c r="J1924" s="170"/>
      <c r="K1924" s="184">
        <v>0</v>
      </c>
      <c r="L1924" s="77"/>
      <c r="M1924" s="105"/>
      <c r="N1924" s="44"/>
      <c r="O1924" s="76"/>
    </row>
    <row r="1925" spans="1:15" ht="18.75" customHeight="1" thickTop="1" thickBot="1">
      <c r="A1925" s="164"/>
      <c r="B1925" s="407"/>
      <c r="C1925" s="38" t="s">
        <v>1073</v>
      </c>
      <c r="D1925" s="37">
        <v>7378801</v>
      </c>
      <c r="E1925" s="408" t="s">
        <v>1077</v>
      </c>
      <c r="F1925" s="408"/>
      <c r="G1925" s="408"/>
      <c r="H1925" s="408"/>
      <c r="I1925" s="65" t="s">
        <v>41</v>
      </c>
      <c r="J1925" s="60" t="s">
        <v>385</v>
      </c>
      <c r="K1925" s="101">
        <v>0</v>
      </c>
      <c r="L1925" s="70">
        <f t="shared" ref="L1925:L1930" si="143">K1925*(1-$H$3/100)</f>
        <v>0</v>
      </c>
      <c r="M1925" s="66">
        <f t="shared" ref="M1925:M1930" si="144">K1925*$H$2</f>
        <v>0</v>
      </c>
      <c r="N1925" s="43">
        <f t="shared" ref="N1925:N1930" si="145">M1925*(1-$H$3/100)</f>
        <v>0</v>
      </c>
      <c r="O1925" s="76"/>
    </row>
    <row r="1926" spans="1:15" ht="18.75" customHeight="1" thickTop="1" thickBot="1">
      <c r="A1926" s="164"/>
      <c r="B1926" s="405"/>
      <c r="C1926" s="38" t="s">
        <v>1074</v>
      </c>
      <c r="D1926" s="37">
        <v>7378804</v>
      </c>
      <c r="E1926" s="408" t="s">
        <v>1077</v>
      </c>
      <c r="F1926" s="408"/>
      <c r="G1926" s="408"/>
      <c r="H1926" s="408"/>
      <c r="I1926" s="65" t="s">
        <v>41</v>
      </c>
      <c r="J1926" s="85" t="s">
        <v>386</v>
      </c>
      <c r="K1926" s="101">
        <v>0</v>
      </c>
      <c r="L1926" s="70">
        <f t="shared" si="143"/>
        <v>0</v>
      </c>
      <c r="M1926" s="66">
        <f t="shared" si="144"/>
        <v>0</v>
      </c>
      <c r="N1926" s="43">
        <f t="shared" si="145"/>
        <v>0</v>
      </c>
      <c r="O1926" s="76"/>
    </row>
    <row r="1927" spans="1:15" ht="18.75" customHeight="1" thickTop="1" thickBot="1">
      <c r="A1927" s="164"/>
      <c r="B1927" s="405"/>
      <c r="C1927" s="112" t="s">
        <v>1108</v>
      </c>
      <c r="D1927" s="95">
        <v>7378811</v>
      </c>
      <c r="E1927" s="414" t="s">
        <v>1077</v>
      </c>
      <c r="F1927" s="414"/>
      <c r="G1927" s="414"/>
      <c r="H1927" s="414"/>
      <c r="I1927" s="96" t="s">
        <v>41</v>
      </c>
      <c r="J1927" s="170" t="s">
        <v>1105</v>
      </c>
      <c r="K1927" s="98">
        <v>104.78306519898391</v>
      </c>
      <c r="L1927" s="99">
        <f t="shared" si="143"/>
        <v>104.78306519898391</v>
      </c>
      <c r="M1927" s="100">
        <f t="shared" si="144"/>
        <v>4412.4148755292126</v>
      </c>
      <c r="N1927" s="69">
        <f t="shared" si="145"/>
        <v>4412.4148755292126</v>
      </c>
      <c r="O1927" s="76"/>
    </row>
    <row r="1928" spans="1:15" ht="18.75" customHeight="1" thickTop="1" thickBot="1">
      <c r="A1928" s="164"/>
      <c r="B1928" s="405"/>
      <c r="C1928" s="197" t="s">
        <v>1075</v>
      </c>
      <c r="D1928" s="37">
        <v>7378901</v>
      </c>
      <c r="E1928" s="408" t="s">
        <v>1078</v>
      </c>
      <c r="F1928" s="408"/>
      <c r="G1928" s="408"/>
      <c r="H1928" s="408"/>
      <c r="I1928" s="65" t="s">
        <v>41</v>
      </c>
      <c r="J1928" s="171" t="s">
        <v>385</v>
      </c>
      <c r="K1928" s="101">
        <v>200.39519999999999</v>
      </c>
      <c r="L1928" s="70">
        <f t="shared" si="143"/>
        <v>200.39519999999999</v>
      </c>
      <c r="M1928" s="66">
        <f t="shared" si="144"/>
        <v>8438.6418720000001</v>
      </c>
      <c r="N1928" s="43">
        <f t="shared" si="145"/>
        <v>8438.6418720000001</v>
      </c>
      <c r="O1928" s="76"/>
    </row>
    <row r="1929" spans="1:15" ht="18.75" customHeight="1" thickTop="1" thickBot="1">
      <c r="A1929" s="164"/>
      <c r="B1929" s="405"/>
      <c r="C1929" s="197" t="s">
        <v>1076</v>
      </c>
      <c r="D1929" s="37">
        <v>7378904</v>
      </c>
      <c r="E1929" s="408" t="s">
        <v>1078</v>
      </c>
      <c r="F1929" s="408"/>
      <c r="G1929" s="408"/>
      <c r="H1929" s="408"/>
      <c r="I1929" s="65" t="s">
        <v>41</v>
      </c>
      <c r="J1929" s="85" t="s">
        <v>386</v>
      </c>
      <c r="K1929" s="101">
        <v>0</v>
      </c>
      <c r="L1929" s="70">
        <f t="shared" si="143"/>
        <v>0</v>
      </c>
      <c r="M1929" s="66">
        <f t="shared" si="144"/>
        <v>0</v>
      </c>
      <c r="N1929" s="43">
        <f t="shared" si="145"/>
        <v>0</v>
      </c>
      <c r="O1929" s="76"/>
    </row>
    <row r="1930" spans="1:15" ht="18.75" customHeight="1" thickTop="1" thickBot="1">
      <c r="A1930" s="164"/>
      <c r="B1930" s="406"/>
      <c r="C1930" s="166" t="s">
        <v>1109</v>
      </c>
      <c r="D1930" s="106">
        <v>7378911</v>
      </c>
      <c r="E1930" s="409" t="s">
        <v>1078</v>
      </c>
      <c r="F1930" s="409"/>
      <c r="G1930" s="409"/>
      <c r="H1930" s="409"/>
      <c r="I1930" s="113" t="s">
        <v>41</v>
      </c>
      <c r="J1930" s="170" t="s">
        <v>1105</v>
      </c>
      <c r="K1930" s="114">
        <v>220.1525</v>
      </c>
      <c r="L1930" s="109">
        <f t="shared" si="143"/>
        <v>220.1525</v>
      </c>
      <c r="M1930" s="108">
        <f t="shared" si="144"/>
        <v>9270.6217749999996</v>
      </c>
      <c r="N1930" s="118">
        <f t="shared" si="145"/>
        <v>9270.6217749999996</v>
      </c>
      <c r="O1930" s="76"/>
    </row>
    <row r="1931" spans="1:15" ht="18.75" hidden="1" customHeight="1" thickTop="1" thickBot="1">
      <c r="A1931" s="164"/>
      <c r="B1931" s="181"/>
      <c r="C1931" s="253"/>
      <c r="D1931" s="83"/>
      <c r="E1931" s="111"/>
      <c r="F1931" s="111"/>
      <c r="G1931" s="111"/>
      <c r="H1931" s="111"/>
      <c r="I1931" s="218"/>
      <c r="J1931" s="170"/>
      <c r="K1931" s="184">
        <v>0</v>
      </c>
      <c r="L1931" s="77"/>
      <c r="M1931" s="105"/>
      <c r="N1931" s="44"/>
      <c r="O1931" s="76"/>
    </row>
    <row r="1932" spans="1:15" ht="18.75" hidden="1" customHeight="1" thickTop="1" thickBot="1">
      <c r="A1932" s="164"/>
      <c r="B1932" s="181"/>
      <c r="C1932" s="253"/>
      <c r="D1932" s="83"/>
      <c r="E1932" s="111"/>
      <c r="F1932" s="111"/>
      <c r="G1932" s="111"/>
      <c r="H1932" s="111"/>
      <c r="I1932" s="218"/>
      <c r="J1932" s="170"/>
      <c r="K1932" s="184">
        <v>0</v>
      </c>
      <c r="L1932" s="77"/>
      <c r="M1932" s="105"/>
      <c r="N1932" s="44"/>
      <c r="O1932" s="76"/>
    </row>
    <row r="1933" spans="1:15" ht="18.75" hidden="1" customHeight="1" thickTop="1" thickBot="1">
      <c r="A1933" s="164"/>
      <c r="B1933" s="181"/>
      <c r="C1933" s="253"/>
      <c r="D1933" s="83"/>
      <c r="E1933" s="111"/>
      <c r="F1933" s="111"/>
      <c r="G1933" s="111"/>
      <c r="H1933" s="111"/>
      <c r="I1933" s="218"/>
      <c r="J1933" s="170"/>
      <c r="K1933" s="184">
        <v>0</v>
      </c>
      <c r="L1933" s="77"/>
      <c r="M1933" s="105"/>
      <c r="N1933" s="44"/>
      <c r="O1933" s="76"/>
    </row>
    <row r="1934" spans="1:15" ht="18.75" hidden="1" customHeight="1" thickTop="1" thickBot="1">
      <c r="A1934" s="164"/>
      <c r="B1934" s="181"/>
      <c r="C1934" s="253"/>
      <c r="D1934" s="83"/>
      <c r="E1934" s="111"/>
      <c r="F1934" s="111"/>
      <c r="G1934" s="111"/>
      <c r="H1934" s="111"/>
      <c r="I1934" s="218"/>
      <c r="J1934" s="170"/>
      <c r="K1934" s="184">
        <v>0</v>
      </c>
      <c r="L1934" s="77"/>
      <c r="M1934" s="105"/>
      <c r="N1934" s="44"/>
      <c r="O1934" s="76"/>
    </row>
    <row r="1935" spans="1:15" ht="18.75" hidden="1" customHeight="1" thickTop="1" thickBot="1">
      <c r="A1935" s="164"/>
      <c r="B1935" s="181"/>
      <c r="C1935" s="253"/>
      <c r="D1935" s="83"/>
      <c r="E1935" s="111"/>
      <c r="F1935" s="111"/>
      <c r="G1935" s="111"/>
      <c r="H1935" s="111"/>
      <c r="I1935" s="218"/>
      <c r="J1935" s="170"/>
      <c r="K1935" s="184">
        <v>0</v>
      </c>
      <c r="L1935" s="77"/>
      <c r="M1935" s="105"/>
      <c r="N1935" s="44"/>
      <c r="O1935" s="76"/>
    </row>
    <row r="1936" spans="1:15" ht="18.75" hidden="1" customHeight="1" thickTop="1" thickBot="1">
      <c r="A1936" s="164"/>
      <c r="B1936" s="181"/>
      <c r="C1936" s="253"/>
      <c r="D1936" s="83"/>
      <c r="E1936" s="111"/>
      <c r="F1936" s="111"/>
      <c r="G1936" s="111"/>
      <c r="H1936" s="111"/>
      <c r="I1936" s="218"/>
      <c r="J1936" s="170"/>
      <c r="K1936" s="184">
        <v>0</v>
      </c>
      <c r="L1936" s="77"/>
      <c r="M1936" s="105"/>
      <c r="N1936" s="44"/>
      <c r="O1936" s="76"/>
    </row>
    <row r="1937" spans="1:15" ht="18.75" hidden="1" customHeight="1" thickTop="1" thickBot="1">
      <c r="A1937" s="164"/>
      <c r="B1937" s="181"/>
      <c r="C1937" s="253"/>
      <c r="D1937" s="83"/>
      <c r="E1937" s="111"/>
      <c r="F1937" s="111"/>
      <c r="G1937" s="111"/>
      <c r="H1937" s="111"/>
      <c r="I1937" s="218"/>
      <c r="J1937" s="170"/>
      <c r="K1937" s="184">
        <v>0</v>
      </c>
      <c r="L1937" s="77"/>
      <c r="M1937" s="105"/>
      <c r="N1937" s="44"/>
      <c r="O1937" s="76"/>
    </row>
    <row r="1938" spans="1:15" ht="18.75" hidden="1" customHeight="1" thickTop="1" thickBot="1">
      <c r="A1938" s="164"/>
      <c r="B1938" s="181"/>
      <c r="C1938" s="253"/>
      <c r="D1938" s="83"/>
      <c r="E1938" s="111"/>
      <c r="F1938" s="111"/>
      <c r="G1938" s="111"/>
      <c r="H1938" s="111"/>
      <c r="I1938" s="218"/>
      <c r="J1938" s="170"/>
      <c r="K1938" s="184">
        <v>0</v>
      </c>
      <c r="L1938" s="77"/>
      <c r="M1938" s="105"/>
      <c r="N1938" s="44"/>
      <c r="O1938" s="76"/>
    </row>
    <row r="1939" spans="1:15" ht="18.75" hidden="1" customHeight="1" thickTop="1" thickBot="1">
      <c r="A1939" s="164"/>
      <c r="B1939" s="181"/>
      <c r="C1939" s="253"/>
      <c r="D1939" s="83"/>
      <c r="E1939" s="111"/>
      <c r="F1939" s="111"/>
      <c r="G1939" s="111"/>
      <c r="H1939" s="111"/>
      <c r="I1939" s="218"/>
      <c r="J1939" s="170"/>
      <c r="K1939" s="184">
        <v>0</v>
      </c>
      <c r="L1939" s="77"/>
      <c r="M1939" s="105"/>
      <c r="N1939" s="44"/>
      <c r="O1939" s="76"/>
    </row>
    <row r="1940" spans="1:15" ht="18.75" hidden="1" customHeight="1" thickTop="1" thickBot="1">
      <c r="A1940" s="164"/>
      <c r="B1940" s="181"/>
      <c r="C1940" s="253"/>
      <c r="D1940" s="83"/>
      <c r="E1940" s="111"/>
      <c r="F1940" s="111"/>
      <c r="G1940" s="111"/>
      <c r="H1940" s="111"/>
      <c r="I1940" s="218"/>
      <c r="J1940" s="170"/>
      <c r="K1940" s="184">
        <v>0</v>
      </c>
      <c r="L1940" s="77"/>
      <c r="M1940" s="105"/>
      <c r="N1940" s="44"/>
      <c r="O1940" s="76"/>
    </row>
    <row r="1941" spans="1:15" ht="18.75" customHeight="1" thickTop="1" thickBot="1">
      <c r="A1941" s="164"/>
      <c r="B1941" s="407"/>
      <c r="C1941" s="185" t="s">
        <v>1085</v>
      </c>
      <c r="D1941" s="186">
        <v>7379009</v>
      </c>
      <c r="E1941" s="420" t="s">
        <v>1091</v>
      </c>
      <c r="F1941" s="420"/>
      <c r="G1941" s="420"/>
      <c r="H1941" s="420"/>
      <c r="I1941" s="187" t="s">
        <v>41</v>
      </c>
      <c r="J1941" s="144" t="s">
        <v>572</v>
      </c>
      <c r="K1941" s="188">
        <v>23.3856</v>
      </c>
      <c r="L1941" s="189">
        <f t="shared" ref="L1941:L1946" si="146">K1941*(1-$H$3/100)</f>
        <v>23.3856</v>
      </c>
      <c r="M1941" s="190">
        <f t="shared" ref="M1941:M1946" si="147">K1941*$H$2</f>
        <v>984.76761599999998</v>
      </c>
      <c r="N1941" s="191">
        <f t="shared" ref="N1941:N1946" si="148">M1941*(1-$H$3/100)</f>
        <v>984.76761599999998</v>
      </c>
      <c r="O1941" s="76"/>
    </row>
    <row r="1942" spans="1:15" ht="19.5" customHeight="1" thickTop="1" thickBot="1">
      <c r="A1942" s="164"/>
      <c r="B1942" s="405"/>
      <c r="C1942" s="112" t="s">
        <v>1086</v>
      </c>
      <c r="D1942" s="95">
        <v>7379109</v>
      </c>
      <c r="E1942" s="414" t="s">
        <v>1092</v>
      </c>
      <c r="F1942" s="414"/>
      <c r="G1942" s="414"/>
      <c r="H1942" s="414"/>
      <c r="I1942" s="96" t="s">
        <v>41</v>
      </c>
      <c r="J1942" s="144" t="s">
        <v>572</v>
      </c>
      <c r="K1942" s="193">
        <v>21.03911939034716</v>
      </c>
      <c r="L1942" s="194">
        <f t="shared" si="146"/>
        <v>21.03911939034716</v>
      </c>
      <c r="M1942" s="195">
        <f t="shared" si="147"/>
        <v>885.95731752751885</v>
      </c>
      <c r="N1942" s="196">
        <f t="shared" si="148"/>
        <v>885.95731752751885</v>
      </c>
      <c r="O1942" s="76"/>
    </row>
    <row r="1943" spans="1:15" ht="18.75" customHeight="1" thickTop="1" thickBot="1">
      <c r="A1943" s="164"/>
      <c r="B1943" s="405"/>
      <c r="C1943" s="112" t="s">
        <v>1087</v>
      </c>
      <c r="D1943" s="95">
        <v>7379209</v>
      </c>
      <c r="E1943" s="433" t="s">
        <v>1093</v>
      </c>
      <c r="F1943" s="414"/>
      <c r="G1943" s="414"/>
      <c r="H1943" s="414"/>
      <c r="I1943" s="96" t="s">
        <v>41</v>
      </c>
      <c r="J1943" s="144" t="s">
        <v>572</v>
      </c>
      <c r="K1943" s="193">
        <v>16.913801862828112</v>
      </c>
      <c r="L1943" s="194">
        <f t="shared" si="146"/>
        <v>16.913801862828112</v>
      </c>
      <c r="M1943" s="195">
        <f t="shared" si="147"/>
        <v>712.24019644369184</v>
      </c>
      <c r="N1943" s="196">
        <f t="shared" si="148"/>
        <v>712.24019644369184</v>
      </c>
      <c r="O1943" s="76"/>
    </row>
    <row r="1944" spans="1:15" ht="18.75" customHeight="1" thickTop="1" thickBot="1">
      <c r="A1944" s="425" t="s">
        <v>2</v>
      </c>
      <c r="B1944" s="405"/>
      <c r="C1944" s="112" t="s">
        <v>1089</v>
      </c>
      <c r="D1944" s="95">
        <v>7379309</v>
      </c>
      <c r="E1944" s="414" t="s">
        <v>1094</v>
      </c>
      <c r="F1944" s="414"/>
      <c r="G1944" s="414"/>
      <c r="H1944" s="414"/>
      <c r="I1944" s="96" t="s">
        <v>41</v>
      </c>
      <c r="J1944" s="144" t="s">
        <v>572</v>
      </c>
      <c r="K1944" s="193">
        <v>29.702286198137173</v>
      </c>
      <c r="L1944" s="194">
        <f t="shared" si="146"/>
        <v>29.702286198137173</v>
      </c>
      <c r="M1944" s="195">
        <f t="shared" si="147"/>
        <v>1250.7632718035563</v>
      </c>
      <c r="N1944" s="196">
        <f t="shared" si="148"/>
        <v>1250.7632718035563</v>
      </c>
      <c r="O1944" s="76"/>
    </row>
    <row r="1945" spans="1:15" ht="18.75" customHeight="1" thickTop="1" thickBot="1">
      <c r="A1945" s="426"/>
      <c r="B1945" s="405"/>
      <c r="C1945" s="112" t="s">
        <v>1088</v>
      </c>
      <c r="D1945" s="95">
        <v>7379409</v>
      </c>
      <c r="E1945" s="414" t="s">
        <v>1095</v>
      </c>
      <c r="F1945" s="414"/>
      <c r="G1945" s="414"/>
      <c r="H1945" s="414"/>
      <c r="I1945" s="96" t="s">
        <v>41</v>
      </c>
      <c r="J1945" s="144" t="s">
        <v>572</v>
      </c>
      <c r="K1945" s="98">
        <v>29.289754445385263</v>
      </c>
      <c r="L1945" s="99">
        <f t="shared" si="146"/>
        <v>29.289754445385263</v>
      </c>
      <c r="M1945" s="100">
        <f t="shared" si="147"/>
        <v>1233.3915596951733</v>
      </c>
      <c r="N1945" s="69">
        <f t="shared" si="148"/>
        <v>1233.3915596951733</v>
      </c>
      <c r="O1945" s="76"/>
    </row>
    <row r="1946" spans="1:15" ht="18.75" customHeight="1" thickTop="1" thickBot="1">
      <c r="A1946" s="426"/>
      <c r="B1946" s="406"/>
      <c r="C1946" s="110" t="s">
        <v>1090</v>
      </c>
      <c r="D1946" s="106">
        <v>7379509</v>
      </c>
      <c r="E1946" s="434" t="s">
        <v>1096</v>
      </c>
      <c r="F1946" s="409"/>
      <c r="G1946" s="409"/>
      <c r="H1946" s="409"/>
      <c r="I1946" s="113" t="s">
        <v>41</v>
      </c>
      <c r="J1946" s="144" t="s">
        <v>572</v>
      </c>
      <c r="K1946" s="114">
        <v>28.052159187129554</v>
      </c>
      <c r="L1946" s="109">
        <f t="shared" si="146"/>
        <v>28.052159187129554</v>
      </c>
      <c r="M1946" s="108">
        <f t="shared" si="147"/>
        <v>1181.2764233700254</v>
      </c>
      <c r="N1946" s="118">
        <f t="shared" si="148"/>
        <v>1181.2764233700254</v>
      </c>
      <c r="O1946" s="76"/>
    </row>
    <row r="1947" spans="1:15" ht="18.75" hidden="1" customHeight="1" thickTop="1" thickBot="1">
      <c r="A1947" s="426"/>
      <c r="B1947" s="181"/>
      <c r="C1947" s="111"/>
      <c r="D1947" s="83"/>
      <c r="E1947" s="261"/>
      <c r="F1947" s="111"/>
      <c r="G1947" s="111"/>
      <c r="H1947" s="111"/>
      <c r="I1947" s="218"/>
      <c r="J1947" s="144"/>
      <c r="K1947" s="184">
        <v>0</v>
      </c>
      <c r="L1947" s="77"/>
      <c r="M1947" s="105"/>
      <c r="N1947" s="44"/>
      <c r="O1947" s="76"/>
    </row>
    <row r="1948" spans="1:15" ht="18.75" hidden="1" customHeight="1" thickTop="1" thickBot="1">
      <c r="A1948" s="426"/>
      <c r="B1948" s="181"/>
      <c r="C1948" s="111"/>
      <c r="D1948" s="83"/>
      <c r="E1948" s="261"/>
      <c r="F1948" s="111"/>
      <c r="G1948" s="111"/>
      <c r="H1948" s="111"/>
      <c r="I1948" s="218"/>
      <c r="J1948" s="144"/>
      <c r="K1948" s="184">
        <v>0</v>
      </c>
      <c r="L1948" s="77"/>
      <c r="M1948" s="105"/>
      <c r="N1948" s="44"/>
      <c r="O1948" s="76"/>
    </row>
    <row r="1949" spans="1:15" ht="18.75" hidden="1" customHeight="1" thickTop="1" thickBot="1">
      <c r="A1949" s="426"/>
      <c r="B1949" s="181"/>
      <c r="C1949" s="111"/>
      <c r="D1949" s="83"/>
      <c r="E1949" s="261"/>
      <c r="F1949" s="111"/>
      <c r="G1949" s="111"/>
      <c r="H1949" s="111"/>
      <c r="I1949" s="218"/>
      <c r="J1949" s="144"/>
      <c r="K1949" s="184">
        <v>0</v>
      </c>
      <c r="L1949" s="77"/>
      <c r="M1949" s="105"/>
      <c r="N1949" s="44"/>
      <c r="O1949" s="76"/>
    </row>
    <row r="1950" spans="1:15" ht="18.75" hidden="1" customHeight="1" thickTop="1" thickBot="1">
      <c r="A1950" s="426"/>
      <c r="B1950" s="181"/>
      <c r="C1950" s="111"/>
      <c r="D1950" s="83"/>
      <c r="E1950" s="261"/>
      <c r="F1950" s="111"/>
      <c r="G1950" s="111"/>
      <c r="H1950" s="111"/>
      <c r="I1950" s="218"/>
      <c r="J1950" s="144"/>
      <c r="K1950" s="184">
        <v>0</v>
      </c>
      <c r="L1950" s="77"/>
      <c r="M1950" s="105"/>
      <c r="N1950" s="44"/>
      <c r="O1950" s="76"/>
    </row>
    <row r="1951" spans="1:15" ht="18.75" hidden="1" customHeight="1" thickTop="1" thickBot="1">
      <c r="A1951" s="426"/>
      <c r="B1951" s="181"/>
      <c r="C1951" s="111"/>
      <c r="D1951" s="83"/>
      <c r="E1951" s="261"/>
      <c r="F1951" s="111"/>
      <c r="G1951" s="111"/>
      <c r="H1951" s="111"/>
      <c r="I1951" s="218"/>
      <c r="J1951" s="144"/>
      <c r="K1951" s="184">
        <v>0</v>
      </c>
      <c r="L1951" s="77"/>
      <c r="M1951" s="105"/>
      <c r="N1951" s="44"/>
      <c r="O1951" s="76"/>
    </row>
    <row r="1952" spans="1:15" ht="18.75" hidden="1" customHeight="1" thickTop="1" thickBot="1">
      <c r="A1952" s="426"/>
      <c r="B1952" s="181"/>
      <c r="C1952" s="111"/>
      <c r="D1952" s="83"/>
      <c r="E1952" s="261"/>
      <c r="F1952" s="111"/>
      <c r="G1952" s="111"/>
      <c r="H1952" s="111"/>
      <c r="I1952" s="218"/>
      <c r="J1952" s="144"/>
      <c r="K1952" s="184">
        <v>0</v>
      </c>
      <c r="L1952" s="77"/>
      <c r="M1952" s="105"/>
      <c r="N1952" s="44"/>
      <c r="O1952" s="76"/>
    </row>
    <row r="1953" spans="1:15" ht="18.75" hidden="1" customHeight="1" thickTop="1" thickBot="1">
      <c r="A1953" s="426"/>
      <c r="B1953" s="181"/>
      <c r="C1953" s="111"/>
      <c r="D1953" s="83"/>
      <c r="E1953" s="261"/>
      <c r="F1953" s="111"/>
      <c r="G1953" s="111"/>
      <c r="H1953" s="111"/>
      <c r="I1953" s="218"/>
      <c r="J1953" s="144"/>
      <c r="K1953" s="184">
        <v>0</v>
      </c>
      <c r="L1953" s="77"/>
      <c r="M1953" s="105"/>
      <c r="N1953" s="44"/>
      <c r="O1953" s="76"/>
    </row>
    <row r="1954" spans="1:15" ht="18.75" hidden="1" customHeight="1" thickTop="1" thickBot="1">
      <c r="A1954" s="426"/>
      <c r="B1954" s="181"/>
      <c r="C1954" s="111"/>
      <c r="D1954" s="83"/>
      <c r="E1954" s="261"/>
      <c r="F1954" s="111"/>
      <c r="G1954" s="111"/>
      <c r="H1954" s="111"/>
      <c r="I1954" s="218"/>
      <c r="J1954" s="144"/>
      <c r="K1954" s="184">
        <v>0</v>
      </c>
      <c r="L1954" s="77"/>
      <c r="M1954" s="105"/>
      <c r="N1954" s="44"/>
      <c r="O1954" s="76"/>
    </row>
    <row r="1955" spans="1:15" ht="18.75" hidden="1" customHeight="1" thickTop="1" thickBot="1">
      <c r="A1955" s="426"/>
      <c r="B1955" s="181"/>
      <c r="C1955" s="111"/>
      <c r="D1955" s="83"/>
      <c r="E1955" s="261"/>
      <c r="F1955" s="111"/>
      <c r="G1955" s="111"/>
      <c r="H1955" s="111"/>
      <c r="I1955" s="218"/>
      <c r="J1955" s="144"/>
      <c r="K1955" s="184">
        <v>0</v>
      </c>
      <c r="L1955" s="77"/>
      <c r="M1955" s="105"/>
      <c r="N1955" s="44"/>
      <c r="O1955" s="76"/>
    </row>
    <row r="1956" spans="1:15" ht="18.75" hidden="1" customHeight="1" thickTop="1" thickBot="1">
      <c r="A1956" s="426"/>
      <c r="B1956" s="181"/>
      <c r="C1956" s="111"/>
      <c r="D1956" s="83"/>
      <c r="E1956" s="261"/>
      <c r="F1956" s="111"/>
      <c r="G1956" s="111"/>
      <c r="H1956" s="111"/>
      <c r="I1956" s="218"/>
      <c r="J1956" s="144"/>
      <c r="K1956" s="184">
        <v>0</v>
      </c>
      <c r="L1956" s="77"/>
      <c r="M1956" s="105"/>
      <c r="N1956" s="44"/>
      <c r="O1956" s="76"/>
    </row>
    <row r="1957" spans="1:15" ht="18.75" customHeight="1" thickTop="1" thickBot="1">
      <c r="A1957" s="426"/>
      <c r="B1957" s="407"/>
      <c r="C1957" s="198" t="s">
        <v>1079</v>
      </c>
      <c r="D1957" s="132">
        <v>7379601</v>
      </c>
      <c r="E1957" s="419" t="s">
        <v>1081</v>
      </c>
      <c r="F1957" s="419"/>
      <c r="G1957" s="419"/>
      <c r="H1957" s="419"/>
      <c r="I1957" s="133" t="s">
        <v>41</v>
      </c>
      <c r="J1957" s="60" t="s">
        <v>385</v>
      </c>
      <c r="K1957" s="101">
        <v>18.530926333615579</v>
      </c>
      <c r="L1957" s="70">
        <f>K1957*(1-$H$3/100)</f>
        <v>18.530926333615579</v>
      </c>
      <c r="M1957" s="66">
        <f>K1957*$H$2</f>
        <v>780.33730790855202</v>
      </c>
      <c r="N1957" s="43">
        <f>M1957*(1-$H$3/100)</f>
        <v>780.33730790855202</v>
      </c>
      <c r="O1957" s="76"/>
    </row>
    <row r="1958" spans="1:15" ht="18.75" customHeight="1" thickTop="1" thickBot="1">
      <c r="A1958" s="426"/>
      <c r="B1958" s="405"/>
      <c r="C1958" s="169" t="s">
        <v>1080</v>
      </c>
      <c r="D1958" s="95">
        <v>7379604</v>
      </c>
      <c r="E1958" s="414" t="s">
        <v>1081</v>
      </c>
      <c r="F1958" s="414"/>
      <c r="G1958" s="414"/>
      <c r="H1958" s="414"/>
      <c r="I1958" s="96" t="s">
        <v>41</v>
      </c>
      <c r="J1958" s="85" t="s">
        <v>386</v>
      </c>
      <c r="K1958" s="98">
        <v>23.435928873835731</v>
      </c>
      <c r="L1958" s="99">
        <f>K1958*(1-$H$3/100)</f>
        <v>23.435928873835731</v>
      </c>
      <c r="M1958" s="100">
        <f>K1958*$H$2</f>
        <v>986.88696487722268</v>
      </c>
      <c r="N1958" s="69">
        <f>M1958*(1-$H$3/100)</f>
        <v>986.88696487722268</v>
      </c>
      <c r="O1958" s="76"/>
    </row>
    <row r="1959" spans="1:15" ht="18.75" customHeight="1" thickTop="1" thickBot="1">
      <c r="A1959" s="426"/>
      <c r="B1959" s="405"/>
      <c r="C1959" s="197" t="s">
        <v>1082</v>
      </c>
      <c r="D1959" s="37">
        <v>7379701</v>
      </c>
      <c r="E1959" s="408" t="s">
        <v>1083</v>
      </c>
      <c r="F1959" s="408"/>
      <c r="G1959" s="408"/>
      <c r="H1959" s="408"/>
      <c r="I1959" s="65" t="s">
        <v>41</v>
      </c>
      <c r="J1959" s="60" t="s">
        <v>385</v>
      </c>
      <c r="K1959" s="101">
        <v>28.939679999999999</v>
      </c>
      <c r="L1959" s="70">
        <f>K1959*(1-$H$3/100)</f>
        <v>28.939679999999999</v>
      </c>
      <c r="M1959" s="66">
        <f>K1959*$H$2</f>
        <v>1218.6499248</v>
      </c>
      <c r="N1959" s="43">
        <f>M1959*(1-$H$3/100)</f>
        <v>1218.6499248</v>
      </c>
      <c r="O1959" s="76"/>
    </row>
    <row r="1960" spans="1:15" ht="18.75" customHeight="1" thickTop="1" thickBot="1">
      <c r="A1960" s="426"/>
      <c r="B1960" s="406"/>
      <c r="C1960" s="166" t="s">
        <v>1084</v>
      </c>
      <c r="D1960" s="106">
        <v>7379704</v>
      </c>
      <c r="E1960" s="409" t="s">
        <v>1083</v>
      </c>
      <c r="F1960" s="409"/>
      <c r="G1960" s="409"/>
      <c r="H1960" s="409"/>
      <c r="I1960" s="113" t="s">
        <v>41</v>
      </c>
      <c r="J1960" s="85" t="s">
        <v>386</v>
      </c>
      <c r="K1960" s="114">
        <v>41.202504000000005</v>
      </c>
      <c r="L1960" s="109">
        <f>K1960*(1-$H$3/100)</f>
        <v>41.202504000000005</v>
      </c>
      <c r="M1960" s="108">
        <f>K1960*$H$2</f>
        <v>1735.0374434400001</v>
      </c>
      <c r="N1960" s="118">
        <f>M1960*(1-$H$3/100)</f>
        <v>1735.0374434400001</v>
      </c>
      <c r="O1960" s="76"/>
    </row>
    <row r="1961" spans="1:15" ht="18.75" hidden="1" customHeight="1" thickTop="1" thickBot="1">
      <c r="A1961" s="426"/>
      <c r="B1961" s="181"/>
      <c r="C1961" s="253"/>
      <c r="D1961" s="83"/>
      <c r="E1961" s="111"/>
      <c r="F1961" s="111"/>
      <c r="G1961" s="111"/>
      <c r="H1961" s="111"/>
      <c r="I1961" s="218"/>
      <c r="J1961" s="85"/>
      <c r="K1961" s="184">
        <v>0</v>
      </c>
      <c r="L1961" s="77"/>
      <c r="M1961" s="105"/>
      <c r="N1961" s="44"/>
      <c r="O1961" s="76"/>
    </row>
    <row r="1962" spans="1:15" ht="18.75" hidden="1" customHeight="1" thickTop="1" thickBot="1">
      <c r="A1962" s="426"/>
      <c r="B1962" s="181"/>
      <c r="C1962" s="253"/>
      <c r="D1962" s="83"/>
      <c r="E1962" s="111"/>
      <c r="F1962" s="111"/>
      <c r="G1962" s="111"/>
      <c r="H1962" s="111"/>
      <c r="I1962" s="218"/>
      <c r="J1962" s="85"/>
      <c r="K1962" s="184">
        <v>0</v>
      </c>
      <c r="L1962" s="77"/>
      <c r="M1962" s="105"/>
      <c r="N1962" s="44"/>
      <c r="O1962" s="76"/>
    </row>
    <row r="1963" spans="1:15" ht="18.75" hidden="1" customHeight="1" thickTop="1" thickBot="1">
      <c r="A1963" s="426"/>
      <c r="B1963" s="181"/>
      <c r="C1963" s="253"/>
      <c r="D1963" s="83"/>
      <c r="E1963" s="111"/>
      <c r="F1963" s="111"/>
      <c r="G1963" s="111"/>
      <c r="H1963" s="111"/>
      <c r="I1963" s="218"/>
      <c r="J1963" s="85"/>
      <c r="K1963" s="184">
        <v>0</v>
      </c>
      <c r="L1963" s="77"/>
      <c r="M1963" s="105"/>
      <c r="N1963" s="44"/>
      <c r="O1963" s="76"/>
    </row>
    <row r="1964" spans="1:15" ht="18.75" hidden="1" customHeight="1" thickTop="1" thickBot="1">
      <c r="A1964" s="426"/>
      <c r="B1964" s="181"/>
      <c r="C1964" s="253"/>
      <c r="D1964" s="83"/>
      <c r="E1964" s="111"/>
      <c r="F1964" s="111"/>
      <c r="G1964" s="111"/>
      <c r="H1964" s="111"/>
      <c r="I1964" s="218"/>
      <c r="J1964" s="85"/>
      <c r="K1964" s="184">
        <v>0</v>
      </c>
      <c r="L1964" s="77"/>
      <c r="M1964" s="105"/>
      <c r="N1964" s="44"/>
      <c r="O1964" s="76"/>
    </row>
    <row r="1965" spans="1:15" ht="18.75" hidden="1" customHeight="1" thickTop="1" thickBot="1">
      <c r="A1965" s="426"/>
      <c r="B1965" s="181"/>
      <c r="C1965" s="253"/>
      <c r="D1965" s="83"/>
      <c r="E1965" s="111"/>
      <c r="F1965" s="111"/>
      <c r="G1965" s="111"/>
      <c r="H1965" s="111"/>
      <c r="I1965" s="218"/>
      <c r="J1965" s="85"/>
      <c r="K1965" s="184">
        <v>0</v>
      </c>
      <c r="L1965" s="77"/>
      <c r="M1965" s="105"/>
      <c r="N1965" s="44"/>
      <c r="O1965" s="76"/>
    </row>
    <row r="1966" spans="1:15" ht="18.75" hidden="1" customHeight="1" thickTop="1" thickBot="1">
      <c r="A1966" s="426"/>
      <c r="B1966" s="181"/>
      <c r="C1966" s="253"/>
      <c r="D1966" s="83"/>
      <c r="E1966" s="111"/>
      <c r="F1966" s="111"/>
      <c r="G1966" s="111"/>
      <c r="H1966" s="111"/>
      <c r="I1966" s="218"/>
      <c r="J1966" s="85"/>
      <c r="K1966" s="184">
        <v>0</v>
      </c>
      <c r="L1966" s="77"/>
      <c r="M1966" s="105"/>
      <c r="N1966" s="44"/>
      <c r="O1966" s="76"/>
    </row>
    <row r="1967" spans="1:15" ht="18.75" hidden="1" customHeight="1" thickTop="1" thickBot="1">
      <c r="A1967" s="426"/>
      <c r="B1967" s="181"/>
      <c r="C1967" s="253"/>
      <c r="D1967" s="83"/>
      <c r="E1967" s="111"/>
      <c r="F1967" s="111"/>
      <c r="G1967" s="111"/>
      <c r="H1967" s="111"/>
      <c r="I1967" s="218"/>
      <c r="J1967" s="85"/>
      <c r="K1967" s="184">
        <v>0</v>
      </c>
      <c r="L1967" s="77"/>
      <c r="M1967" s="105"/>
      <c r="N1967" s="44"/>
      <c r="O1967" s="76"/>
    </row>
    <row r="1968" spans="1:15" ht="18.75" hidden="1" customHeight="1" thickTop="1" thickBot="1">
      <c r="A1968" s="426"/>
      <c r="B1968" s="181"/>
      <c r="C1968" s="253"/>
      <c r="D1968" s="83"/>
      <c r="E1968" s="111"/>
      <c r="F1968" s="111"/>
      <c r="G1968" s="111"/>
      <c r="H1968" s="111"/>
      <c r="I1968" s="218"/>
      <c r="J1968" s="85"/>
      <c r="K1968" s="184">
        <v>0</v>
      </c>
      <c r="L1968" s="77"/>
      <c r="M1968" s="105"/>
      <c r="N1968" s="44"/>
      <c r="O1968" s="76"/>
    </row>
    <row r="1969" spans="1:15" ht="18.75" hidden="1" customHeight="1" thickTop="1" thickBot="1">
      <c r="A1969" s="426"/>
      <c r="B1969" s="181"/>
      <c r="C1969" s="253"/>
      <c r="D1969" s="83"/>
      <c r="E1969" s="111"/>
      <c r="F1969" s="111"/>
      <c r="G1969" s="111"/>
      <c r="H1969" s="111"/>
      <c r="I1969" s="218"/>
      <c r="J1969" s="85"/>
      <c r="K1969" s="184">
        <v>0</v>
      </c>
      <c r="L1969" s="77"/>
      <c r="M1969" s="105"/>
      <c r="N1969" s="44"/>
      <c r="O1969" s="76"/>
    </row>
    <row r="1970" spans="1:15" ht="18.75" hidden="1" customHeight="1" thickTop="1" thickBot="1">
      <c r="A1970" s="426"/>
      <c r="B1970" s="181"/>
      <c r="C1970" s="253"/>
      <c r="D1970" s="83"/>
      <c r="E1970" s="111"/>
      <c r="F1970" s="111"/>
      <c r="G1970" s="111"/>
      <c r="H1970" s="111"/>
      <c r="I1970" s="218"/>
      <c r="J1970" s="85"/>
      <c r="K1970" s="184">
        <v>0</v>
      </c>
      <c r="L1970" s="77"/>
      <c r="M1970" s="105"/>
      <c r="N1970" s="44"/>
      <c r="O1970" s="76"/>
    </row>
    <row r="1971" spans="1:15" ht="18.75" customHeight="1" thickTop="1" thickBot="1">
      <c r="A1971" s="426"/>
      <c r="B1971" s="407"/>
      <c r="C1971" s="185" t="s">
        <v>1097</v>
      </c>
      <c r="D1971" s="186">
        <v>7379809</v>
      </c>
      <c r="E1971" s="420" t="s">
        <v>1100</v>
      </c>
      <c r="F1971" s="420"/>
      <c r="G1971" s="420"/>
      <c r="H1971" s="420"/>
      <c r="I1971" s="187" t="s">
        <v>41</v>
      </c>
      <c r="J1971" s="144" t="s">
        <v>572</v>
      </c>
      <c r="K1971" s="188">
        <v>0</v>
      </c>
      <c r="L1971" s="189">
        <f>K1971*(1-$H$3/100)</f>
        <v>0</v>
      </c>
      <c r="M1971" s="293">
        <f>K1971*$H$2</f>
        <v>0</v>
      </c>
      <c r="N1971" s="294">
        <f>M1971*(1-$H$3/100)</f>
        <v>0</v>
      </c>
      <c r="O1971" s="76"/>
    </row>
    <row r="1972" spans="1:15" ht="18.75" customHeight="1" thickTop="1" thickBot="1">
      <c r="A1972" s="426"/>
      <c r="B1972" s="406"/>
      <c r="C1972" s="110" t="s">
        <v>1098</v>
      </c>
      <c r="D1972" s="106">
        <v>7379909</v>
      </c>
      <c r="E1972" s="409" t="s">
        <v>1099</v>
      </c>
      <c r="F1972" s="409"/>
      <c r="G1972" s="409"/>
      <c r="H1972" s="409"/>
      <c r="I1972" s="113" t="s">
        <v>41</v>
      </c>
      <c r="J1972" s="144" t="s">
        <v>572</v>
      </c>
      <c r="K1972" s="114">
        <v>7.3079999999999989</v>
      </c>
      <c r="L1972" s="109">
        <f>K1972*(1-$H$3/100)</f>
        <v>7.3079999999999989</v>
      </c>
      <c r="M1972" s="108">
        <f>K1972*$H$2</f>
        <v>307.73987999999997</v>
      </c>
      <c r="N1972" s="118">
        <f>M1972*(1-$H$3/100)</f>
        <v>307.73987999999997</v>
      </c>
      <c r="O1972" s="76"/>
    </row>
    <row r="1973" spans="1:15" ht="18.75" hidden="1" customHeight="1" thickTop="1" thickBot="1">
      <c r="A1973" s="426"/>
      <c r="B1973" s="181"/>
      <c r="C1973" s="111"/>
      <c r="D1973" s="83"/>
      <c r="E1973" s="111"/>
      <c r="F1973" s="111"/>
      <c r="G1973" s="111"/>
      <c r="H1973" s="111"/>
      <c r="I1973" s="218"/>
      <c r="J1973" s="144"/>
      <c r="K1973" s="184">
        <v>0</v>
      </c>
      <c r="L1973" s="77"/>
      <c r="M1973" s="105"/>
      <c r="N1973" s="44"/>
      <c r="O1973" s="76"/>
    </row>
    <row r="1974" spans="1:15" ht="18.75" hidden="1" customHeight="1" thickTop="1" thickBot="1">
      <c r="A1974" s="426"/>
      <c r="B1974" s="181"/>
      <c r="C1974" s="111"/>
      <c r="D1974" s="83"/>
      <c r="E1974" s="111"/>
      <c r="F1974" s="111"/>
      <c r="G1974" s="111"/>
      <c r="H1974" s="111"/>
      <c r="I1974" s="218"/>
      <c r="J1974" s="144"/>
      <c r="K1974" s="184">
        <v>0</v>
      </c>
      <c r="L1974" s="77"/>
      <c r="M1974" s="105"/>
      <c r="N1974" s="44"/>
      <c r="O1974" s="76"/>
    </row>
    <row r="1975" spans="1:15" ht="18.75" hidden="1" customHeight="1" thickTop="1" thickBot="1">
      <c r="A1975" s="426"/>
      <c r="B1975" s="181"/>
      <c r="C1975" s="111"/>
      <c r="D1975" s="83"/>
      <c r="E1975" s="111"/>
      <c r="F1975" s="111"/>
      <c r="G1975" s="111"/>
      <c r="H1975" s="111"/>
      <c r="I1975" s="218"/>
      <c r="J1975" s="144"/>
      <c r="K1975" s="184">
        <v>0</v>
      </c>
      <c r="L1975" s="77"/>
      <c r="M1975" s="105"/>
      <c r="N1975" s="44"/>
      <c r="O1975" s="76"/>
    </row>
    <row r="1976" spans="1:15" ht="18.75" hidden="1" customHeight="1" thickTop="1" thickBot="1">
      <c r="A1976" s="426"/>
      <c r="B1976" s="181"/>
      <c r="C1976" s="111"/>
      <c r="D1976" s="83"/>
      <c r="E1976" s="111"/>
      <c r="F1976" s="111"/>
      <c r="G1976" s="111"/>
      <c r="H1976" s="111"/>
      <c r="I1976" s="218"/>
      <c r="J1976" s="144"/>
      <c r="K1976" s="184">
        <v>0</v>
      </c>
      <c r="L1976" s="77"/>
      <c r="M1976" s="105"/>
      <c r="N1976" s="44"/>
      <c r="O1976" s="76"/>
    </row>
    <row r="1977" spans="1:15" ht="18.75" hidden="1" customHeight="1" thickTop="1" thickBot="1">
      <c r="A1977" s="426"/>
      <c r="B1977" s="181"/>
      <c r="C1977" s="111"/>
      <c r="D1977" s="83"/>
      <c r="E1977" s="111"/>
      <c r="F1977" s="111"/>
      <c r="G1977" s="111"/>
      <c r="H1977" s="111"/>
      <c r="I1977" s="218"/>
      <c r="J1977" s="144"/>
      <c r="K1977" s="184">
        <v>0</v>
      </c>
      <c r="L1977" s="77"/>
      <c r="M1977" s="105"/>
      <c r="N1977" s="44"/>
      <c r="O1977" s="76"/>
    </row>
    <row r="1978" spans="1:15" ht="18.75" hidden="1" customHeight="1" thickTop="1" thickBot="1">
      <c r="A1978" s="426"/>
      <c r="B1978" s="181"/>
      <c r="C1978" s="111"/>
      <c r="D1978" s="83"/>
      <c r="E1978" s="111"/>
      <c r="F1978" s="111"/>
      <c r="G1978" s="111"/>
      <c r="H1978" s="111"/>
      <c r="I1978" s="218"/>
      <c r="J1978" s="144"/>
      <c r="K1978" s="184">
        <v>0</v>
      </c>
      <c r="L1978" s="77"/>
      <c r="M1978" s="105"/>
      <c r="N1978" s="44"/>
      <c r="O1978" s="76"/>
    </row>
    <row r="1979" spans="1:15" ht="18.75" hidden="1" customHeight="1" thickTop="1" thickBot="1">
      <c r="A1979" s="426"/>
      <c r="B1979" s="181"/>
      <c r="C1979" s="111"/>
      <c r="D1979" s="83"/>
      <c r="E1979" s="111"/>
      <c r="F1979" s="111"/>
      <c r="G1979" s="111"/>
      <c r="H1979" s="111"/>
      <c r="I1979" s="218"/>
      <c r="J1979" s="144"/>
      <c r="K1979" s="184">
        <v>0</v>
      </c>
      <c r="L1979" s="77"/>
      <c r="M1979" s="105"/>
      <c r="N1979" s="44"/>
      <c r="O1979" s="76"/>
    </row>
    <row r="1980" spans="1:15" ht="18.75" hidden="1" customHeight="1" thickTop="1" thickBot="1">
      <c r="A1980" s="426"/>
      <c r="B1980" s="181"/>
      <c r="C1980" s="111"/>
      <c r="D1980" s="83"/>
      <c r="E1980" s="111"/>
      <c r="F1980" s="111"/>
      <c r="G1980" s="111"/>
      <c r="H1980" s="111"/>
      <c r="I1980" s="218"/>
      <c r="J1980" s="144"/>
      <c r="K1980" s="184">
        <v>0</v>
      </c>
      <c r="L1980" s="77"/>
      <c r="M1980" s="105"/>
      <c r="N1980" s="44"/>
      <c r="O1980" s="76"/>
    </row>
    <row r="1981" spans="1:15" ht="18.75" hidden="1" customHeight="1" thickTop="1" thickBot="1">
      <c r="A1981" s="426"/>
      <c r="B1981" s="181"/>
      <c r="C1981" s="111"/>
      <c r="D1981" s="83"/>
      <c r="E1981" s="111"/>
      <c r="F1981" s="111"/>
      <c r="G1981" s="111"/>
      <c r="H1981" s="111"/>
      <c r="I1981" s="218"/>
      <c r="J1981" s="144"/>
      <c r="K1981" s="184">
        <v>0</v>
      </c>
      <c r="L1981" s="77"/>
      <c r="M1981" s="105"/>
      <c r="N1981" s="44"/>
      <c r="O1981" s="76"/>
    </row>
    <row r="1982" spans="1:15" ht="18.75" hidden="1" customHeight="1" thickTop="1" thickBot="1">
      <c r="A1982" s="426"/>
      <c r="B1982" s="181"/>
      <c r="C1982" s="111"/>
      <c r="D1982" s="83"/>
      <c r="E1982" s="111"/>
      <c r="F1982" s="111"/>
      <c r="G1982" s="111"/>
      <c r="H1982" s="111"/>
      <c r="I1982" s="218"/>
      <c r="J1982" s="144"/>
      <c r="K1982" s="184">
        <v>0</v>
      </c>
      <c r="L1982" s="77"/>
      <c r="M1982" s="105"/>
      <c r="N1982" s="44"/>
      <c r="O1982" s="76"/>
    </row>
    <row r="1983" spans="1:15" ht="18.75" customHeight="1" thickTop="1" thickBot="1">
      <c r="A1983" s="426"/>
      <c r="B1983" s="407"/>
      <c r="C1983" s="197" t="s">
        <v>1101</v>
      </c>
      <c r="D1983" s="37">
        <v>7380001</v>
      </c>
      <c r="E1983" s="419" t="s">
        <v>1103</v>
      </c>
      <c r="F1983" s="419"/>
      <c r="G1983" s="419"/>
      <c r="H1983" s="419"/>
      <c r="I1983" s="65" t="s">
        <v>41</v>
      </c>
      <c r="J1983" s="60" t="s">
        <v>385</v>
      </c>
      <c r="K1983" s="40">
        <v>2.9232</v>
      </c>
      <c r="L1983" s="41">
        <f>K1983*(1-$H$3/100)</f>
        <v>2.9232</v>
      </c>
      <c r="M1983" s="42">
        <f>K1983*$H$2</f>
        <v>123.095952</v>
      </c>
      <c r="N1983" s="135">
        <f>M1983*(1-$H$3/100)</f>
        <v>123.095952</v>
      </c>
      <c r="O1983" s="76"/>
    </row>
    <row r="1984" spans="1:15" ht="18.75" customHeight="1" thickTop="1" thickBot="1">
      <c r="A1984" s="164"/>
      <c r="B1984" s="406"/>
      <c r="C1984" s="166" t="s">
        <v>1102</v>
      </c>
      <c r="D1984" s="106">
        <v>7380004</v>
      </c>
      <c r="E1984" s="409" t="s">
        <v>1103</v>
      </c>
      <c r="F1984" s="409"/>
      <c r="G1984" s="409"/>
      <c r="H1984" s="409"/>
      <c r="I1984" s="113" t="s">
        <v>41</v>
      </c>
      <c r="J1984" s="85" t="s">
        <v>386</v>
      </c>
      <c r="K1984" s="114">
        <v>4.3848000000000003</v>
      </c>
      <c r="L1984" s="109">
        <f>K1984*(1-$H$3/100)</f>
        <v>4.3848000000000003</v>
      </c>
      <c r="M1984" s="108">
        <f>K1984*$H$2</f>
        <v>184.64392800000002</v>
      </c>
      <c r="N1984" s="118">
        <f>M1984*(1-$H$3/100)</f>
        <v>184.64392800000002</v>
      </c>
      <c r="O1984" s="76"/>
    </row>
    <row r="1985" spans="1:15" ht="18.75" hidden="1" customHeight="1" thickTop="1" thickBot="1">
      <c r="A1985" s="164"/>
      <c r="B1985" s="181"/>
      <c r="C1985" s="253"/>
      <c r="D1985" s="83"/>
      <c r="E1985" s="111"/>
      <c r="F1985" s="111"/>
      <c r="G1985" s="111"/>
      <c r="H1985" s="111"/>
      <c r="I1985" s="218"/>
      <c r="J1985" s="85"/>
      <c r="K1985" s="184">
        <v>0</v>
      </c>
      <c r="L1985" s="77"/>
      <c r="M1985" s="105"/>
      <c r="N1985" s="44"/>
      <c r="O1985" s="76"/>
    </row>
    <row r="1986" spans="1:15" ht="18.75" hidden="1" customHeight="1" thickTop="1" thickBot="1">
      <c r="A1986" s="164"/>
      <c r="B1986" s="181"/>
      <c r="C1986" s="253"/>
      <c r="D1986" s="83"/>
      <c r="E1986" s="111"/>
      <c r="F1986" s="111"/>
      <c r="G1986" s="111"/>
      <c r="H1986" s="111"/>
      <c r="I1986" s="218"/>
      <c r="J1986" s="85"/>
      <c r="K1986" s="184">
        <v>0</v>
      </c>
      <c r="L1986" s="77"/>
      <c r="M1986" s="105"/>
      <c r="N1986" s="44"/>
      <c r="O1986" s="76"/>
    </row>
    <row r="1987" spans="1:15" ht="18.75" hidden="1" customHeight="1" thickTop="1" thickBot="1">
      <c r="A1987" s="164"/>
      <c r="B1987" s="181"/>
      <c r="C1987" s="253"/>
      <c r="D1987" s="83"/>
      <c r="E1987" s="111"/>
      <c r="F1987" s="111"/>
      <c r="G1987" s="111"/>
      <c r="H1987" s="111"/>
      <c r="I1987" s="218"/>
      <c r="J1987" s="85"/>
      <c r="K1987" s="184">
        <v>0</v>
      </c>
      <c r="L1987" s="77"/>
      <c r="M1987" s="105"/>
      <c r="N1987" s="44"/>
      <c r="O1987" s="76"/>
    </row>
    <row r="1988" spans="1:15" ht="18.75" hidden="1" customHeight="1" thickTop="1" thickBot="1">
      <c r="A1988" s="164"/>
      <c r="B1988" s="181"/>
      <c r="C1988" s="253"/>
      <c r="D1988" s="83"/>
      <c r="E1988" s="111"/>
      <c r="F1988" s="111"/>
      <c r="G1988" s="111"/>
      <c r="H1988" s="111"/>
      <c r="I1988" s="218"/>
      <c r="J1988" s="85"/>
      <c r="K1988" s="184">
        <v>0</v>
      </c>
      <c r="L1988" s="77"/>
      <c r="M1988" s="105"/>
      <c r="N1988" s="44"/>
      <c r="O1988" s="76"/>
    </row>
    <row r="1989" spans="1:15" ht="18.75" hidden="1" customHeight="1" thickTop="1" thickBot="1">
      <c r="A1989" s="164"/>
      <c r="B1989" s="181"/>
      <c r="C1989" s="253"/>
      <c r="D1989" s="83"/>
      <c r="E1989" s="111"/>
      <c r="F1989" s="111"/>
      <c r="G1989" s="111"/>
      <c r="H1989" s="111"/>
      <c r="I1989" s="218"/>
      <c r="J1989" s="85"/>
      <c r="K1989" s="184">
        <v>0</v>
      </c>
      <c r="L1989" s="77"/>
      <c r="M1989" s="105"/>
      <c r="N1989" s="44"/>
      <c r="O1989" s="76"/>
    </row>
    <row r="1990" spans="1:15" ht="18.75" hidden="1" customHeight="1" thickTop="1" thickBot="1">
      <c r="A1990" s="164"/>
      <c r="B1990" s="181"/>
      <c r="C1990" s="253"/>
      <c r="D1990" s="83"/>
      <c r="E1990" s="111"/>
      <c r="F1990" s="111"/>
      <c r="G1990" s="111"/>
      <c r="H1990" s="111"/>
      <c r="I1990" s="218"/>
      <c r="J1990" s="85"/>
      <c r="K1990" s="184">
        <v>0</v>
      </c>
      <c r="L1990" s="77"/>
      <c r="M1990" s="105"/>
      <c r="N1990" s="44"/>
      <c r="O1990" s="76"/>
    </row>
    <row r="1991" spans="1:15" ht="18.75" hidden="1" customHeight="1" thickTop="1" thickBot="1">
      <c r="A1991" s="164"/>
      <c r="B1991" s="181"/>
      <c r="C1991" s="253"/>
      <c r="D1991" s="83"/>
      <c r="E1991" s="111"/>
      <c r="F1991" s="111"/>
      <c r="G1991" s="111"/>
      <c r="H1991" s="111"/>
      <c r="I1991" s="218"/>
      <c r="J1991" s="85"/>
      <c r="K1991" s="184">
        <v>0</v>
      </c>
      <c r="L1991" s="77"/>
      <c r="M1991" s="105"/>
      <c r="N1991" s="44"/>
      <c r="O1991" s="76"/>
    </row>
    <row r="1992" spans="1:15" ht="18.75" hidden="1" customHeight="1" thickTop="1" thickBot="1">
      <c r="A1992" s="164"/>
      <c r="B1992" s="181"/>
      <c r="C1992" s="253"/>
      <c r="D1992" s="83"/>
      <c r="E1992" s="111"/>
      <c r="F1992" s="111"/>
      <c r="G1992" s="111"/>
      <c r="H1992" s="111"/>
      <c r="I1992" s="218"/>
      <c r="J1992" s="85"/>
      <c r="K1992" s="184">
        <v>0</v>
      </c>
      <c r="L1992" s="77"/>
      <c r="M1992" s="105"/>
      <c r="N1992" s="44"/>
      <c r="O1992" s="76"/>
    </row>
    <row r="1993" spans="1:15" ht="18.75" hidden="1" customHeight="1" thickTop="1" thickBot="1">
      <c r="A1993" s="164"/>
      <c r="B1993" s="181"/>
      <c r="C1993" s="253"/>
      <c r="D1993" s="83"/>
      <c r="E1993" s="111"/>
      <c r="F1993" s="111"/>
      <c r="G1993" s="111"/>
      <c r="H1993" s="111"/>
      <c r="I1993" s="218"/>
      <c r="J1993" s="85"/>
      <c r="K1993" s="184">
        <v>0</v>
      </c>
      <c r="L1993" s="77"/>
      <c r="M1993" s="105"/>
      <c r="N1993" s="44"/>
      <c r="O1993" s="76"/>
    </row>
    <row r="1994" spans="1:15" ht="18.75" hidden="1" customHeight="1" thickTop="1" thickBot="1">
      <c r="A1994" s="164"/>
      <c r="B1994" s="181"/>
      <c r="C1994" s="253"/>
      <c r="D1994" s="83"/>
      <c r="E1994" s="111"/>
      <c r="F1994" s="111"/>
      <c r="G1994" s="111"/>
      <c r="H1994" s="111"/>
      <c r="I1994" s="218"/>
      <c r="J1994" s="85"/>
      <c r="K1994" s="184">
        <v>0</v>
      </c>
      <c r="L1994" s="77"/>
      <c r="M1994" s="105"/>
      <c r="N1994" s="44"/>
      <c r="O1994" s="76"/>
    </row>
    <row r="1995" spans="1:15" ht="18.75" customHeight="1" thickTop="1" thickBot="1">
      <c r="A1995" s="164"/>
      <c r="B1995" s="407"/>
      <c r="C1995" s="197" t="s">
        <v>2987</v>
      </c>
      <c r="D1995" s="37">
        <v>7381113</v>
      </c>
      <c r="E1995" s="408" t="s">
        <v>1111</v>
      </c>
      <c r="F1995" s="408"/>
      <c r="G1995" s="408"/>
      <c r="H1995" s="408"/>
      <c r="I1995" s="65" t="s">
        <v>41</v>
      </c>
      <c r="J1995" s="167" t="s">
        <v>889</v>
      </c>
      <c r="K1995" s="101">
        <v>21.786200000000001</v>
      </c>
      <c r="L1995" s="70">
        <f>K1995*(1-$H$3/100)</f>
        <v>21.786200000000001</v>
      </c>
      <c r="M1995" s="66">
        <f>K1995*$H$2</f>
        <v>917.41688199999999</v>
      </c>
      <c r="N1995" s="43">
        <f>M1995*(1-$H$3/100)</f>
        <v>917.41688199999999</v>
      </c>
      <c r="O1995" s="76"/>
    </row>
    <row r="1996" spans="1:15" ht="18.75" customHeight="1" thickTop="1" thickBot="1">
      <c r="A1996" s="164"/>
      <c r="B1996" s="418"/>
      <c r="C1996" s="166" t="s">
        <v>2988</v>
      </c>
      <c r="D1996" s="106">
        <v>7381142</v>
      </c>
      <c r="E1996" s="409" t="s">
        <v>1111</v>
      </c>
      <c r="F1996" s="409"/>
      <c r="G1996" s="409"/>
      <c r="H1996" s="409"/>
      <c r="I1996" s="113" t="s">
        <v>41</v>
      </c>
      <c r="J1996" s="143" t="s">
        <v>384</v>
      </c>
      <c r="K1996" s="114">
        <v>36.54</v>
      </c>
      <c r="L1996" s="109">
        <f>K1996*(1-$H$3/100)</f>
        <v>36.54</v>
      </c>
      <c r="M1996" s="108">
        <f>K1996*$H$2</f>
        <v>1538.6994</v>
      </c>
      <c r="N1996" s="118">
        <f>M1996*(1-$H$3/100)</f>
        <v>1538.6994</v>
      </c>
      <c r="O1996" s="76"/>
    </row>
    <row r="1997" spans="1:15" ht="18.75" hidden="1" customHeight="1" thickTop="1" thickBot="1">
      <c r="A1997" s="164"/>
      <c r="B1997" s="181"/>
      <c r="C1997" s="253"/>
      <c r="D1997" s="83"/>
      <c r="E1997" s="111"/>
      <c r="F1997" s="111"/>
      <c r="G1997" s="111"/>
      <c r="H1997" s="111"/>
      <c r="I1997" s="218"/>
      <c r="J1997" s="143"/>
      <c r="K1997" s="184">
        <v>0</v>
      </c>
      <c r="L1997" s="77"/>
      <c r="M1997" s="105"/>
      <c r="N1997" s="44"/>
      <c r="O1997" s="76"/>
    </row>
    <row r="1998" spans="1:15" ht="18.75" hidden="1" customHeight="1" thickTop="1" thickBot="1">
      <c r="A1998" s="164"/>
      <c r="B1998" s="181"/>
      <c r="C1998" s="253"/>
      <c r="D1998" s="83"/>
      <c r="E1998" s="111"/>
      <c r="F1998" s="111"/>
      <c r="G1998" s="111"/>
      <c r="H1998" s="111"/>
      <c r="I1998" s="218"/>
      <c r="J1998" s="143"/>
      <c r="K1998" s="184">
        <v>0</v>
      </c>
      <c r="L1998" s="77"/>
      <c r="M1998" s="105"/>
      <c r="N1998" s="44"/>
      <c r="O1998" s="76"/>
    </row>
    <row r="1999" spans="1:15" ht="18.75" hidden="1" customHeight="1" thickTop="1" thickBot="1">
      <c r="A1999" s="164"/>
      <c r="B1999" s="181"/>
      <c r="C1999" s="253"/>
      <c r="D1999" s="83"/>
      <c r="E1999" s="111"/>
      <c r="F1999" s="111"/>
      <c r="G1999" s="111"/>
      <c r="H1999" s="111"/>
      <c r="I1999" s="218"/>
      <c r="J1999" s="143"/>
      <c r="K1999" s="184">
        <v>0</v>
      </c>
      <c r="L1999" s="77"/>
      <c r="M1999" s="105"/>
      <c r="N1999" s="44"/>
      <c r="O1999" s="76"/>
    </row>
    <row r="2000" spans="1:15" ht="18.75" hidden="1" customHeight="1" thickTop="1" thickBot="1">
      <c r="A2000" s="164"/>
      <c r="B2000" s="181"/>
      <c r="C2000" s="253"/>
      <c r="D2000" s="83"/>
      <c r="E2000" s="111"/>
      <c r="F2000" s="111"/>
      <c r="G2000" s="111"/>
      <c r="H2000" s="111"/>
      <c r="I2000" s="218"/>
      <c r="J2000" s="143"/>
      <c r="K2000" s="184">
        <v>0</v>
      </c>
      <c r="L2000" s="77"/>
      <c r="M2000" s="105"/>
      <c r="N2000" s="44"/>
      <c r="O2000" s="76"/>
    </row>
    <row r="2001" spans="1:15" ht="18.75" hidden="1" customHeight="1" thickTop="1" thickBot="1">
      <c r="A2001" s="164"/>
      <c r="B2001" s="181"/>
      <c r="C2001" s="253"/>
      <c r="D2001" s="83"/>
      <c r="E2001" s="111"/>
      <c r="F2001" s="111"/>
      <c r="G2001" s="111"/>
      <c r="H2001" s="111"/>
      <c r="I2001" s="218"/>
      <c r="J2001" s="143"/>
      <c r="K2001" s="184">
        <v>0</v>
      </c>
      <c r="L2001" s="77"/>
      <c r="M2001" s="105"/>
      <c r="N2001" s="44"/>
      <c r="O2001" s="76"/>
    </row>
    <row r="2002" spans="1:15" ht="18.75" hidden="1" customHeight="1" thickTop="1" thickBot="1">
      <c r="A2002" s="164"/>
      <c r="B2002" s="181"/>
      <c r="C2002" s="253"/>
      <c r="D2002" s="83"/>
      <c r="E2002" s="111"/>
      <c r="F2002" s="111"/>
      <c r="G2002" s="111"/>
      <c r="H2002" s="111"/>
      <c r="I2002" s="218"/>
      <c r="J2002" s="143"/>
      <c r="K2002" s="184">
        <v>0</v>
      </c>
      <c r="L2002" s="77"/>
      <c r="M2002" s="105"/>
      <c r="N2002" s="44"/>
      <c r="O2002" s="76"/>
    </row>
    <row r="2003" spans="1:15" ht="18.75" hidden="1" customHeight="1" thickTop="1" thickBot="1">
      <c r="A2003" s="164"/>
      <c r="B2003" s="181"/>
      <c r="C2003" s="253"/>
      <c r="D2003" s="83"/>
      <c r="E2003" s="111"/>
      <c r="F2003" s="111"/>
      <c r="G2003" s="111"/>
      <c r="H2003" s="111"/>
      <c r="I2003" s="218"/>
      <c r="J2003" s="143"/>
      <c r="K2003" s="184">
        <v>0</v>
      </c>
      <c r="L2003" s="77"/>
      <c r="M2003" s="105"/>
      <c r="N2003" s="44"/>
      <c r="O2003" s="76"/>
    </row>
    <row r="2004" spans="1:15" ht="18.75" hidden="1" customHeight="1" thickTop="1" thickBot="1">
      <c r="A2004" s="164"/>
      <c r="B2004" s="181"/>
      <c r="C2004" s="253"/>
      <c r="D2004" s="83"/>
      <c r="E2004" s="111"/>
      <c r="F2004" s="111"/>
      <c r="G2004" s="111"/>
      <c r="H2004" s="111"/>
      <c r="I2004" s="218"/>
      <c r="J2004" s="143"/>
      <c r="K2004" s="184">
        <v>0</v>
      </c>
      <c r="L2004" s="77"/>
      <c r="M2004" s="105"/>
      <c r="N2004" s="44"/>
      <c r="O2004" s="76"/>
    </row>
    <row r="2005" spans="1:15" ht="18.75" hidden="1" customHeight="1" thickTop="1" thickBot="1">
      <c r="A2005" s="164"/>
      <c r="B2005" s="181"/>
      <c r="C2005" s="253"/>
      <c r="D2005" s="83"/>
      <c r="E2005" s="111"/>
      <c r="F2005" s="111"/>
      <c r="G2005" s="111"/>
      <c r="H2005" s="111"/>
      <c r="I2005" s="218"/>
      <c r="J2005" s="143"/>
      <c r="K2005" s="184">
        <v>0</v>
      </c>
      <c r="L2005" s="77"/>
      <c r="M2005" s="105"/>
      <c r="N2005" s="44"/>
      <c r="O2005" s="76"/>
    </row>
    <row r="2006" spans="1:15" ht="18.75" hidden="1" customHeight="1" thickTop="1" thickBot="1">
      <c r="A2006" s="164"/>
      <c r="B2006" s="181"/>
      <c r="C2006" s="253"/>
      <c r="D2006" s="83"/>
      <c r="E2006" s="111"/>
      <c r="F2006" s="111"/>
      <c r="G2006" s="111"/>
      <c r="H2006" s="111"/>
      <c r="I2006" s="218"/>
      <c r="J2006" s="143"/>
      <c r="K2006" s="184">
        <v>0</v>
      </c>
      <c r="L2006" s="77"/>
      <c r="M2006" s="105"/>
      <c r="N2006" s="44"/>
      <c r="O2006" s="76"/>
    </row>
    <row r="2007" spans="1:15" ht="18.75" customHeight="1" thickTop="1" thickBot="1">
      <c r="A2007" s="164"/>
      <c r="B2007" s="405"/>
      <c r="C2007" s="197" t="s">
        <v>2989</v>
      </c>
      <c r="D2007" s="37">
        <v>7381513</v>
      </c>
      <c r="E2007" s="408" t="s">
        <v>1112</v>
      </c>
      <c r="F2007" s="408"/>
      <c r="G2007" s="408"/>
      <c r="H2007" s="408"/>
      <c r="I2007" s="65" t="s">
        <v>41</v>
      </c>
      <c r="J2007" s="167" t="s">
        <v>889</v>
      </c>
      <c r="K2007" s="101">
        <v>22.292300000000001</v>
      </c>
      <c r="L2007" s="70">
        <f>K2007*(1-$H$3/100)</f>
        <v>22.292300000000001</v>
      </c>
      <c r="M2007" s="66">
        <f>K2007*$H$2</f>
        <v>938.72875299999998</v>
      </c>
      <c r="N2007" s="43">
        <f>M2007*(1-$H$3/100)</f>
        <v>938.72875299999998</v>
      </c>
      <c r="O2007" s="76"/>
    </row>
    <row r="2008" spans="1:15" ht="18.75" customHeight="1" thickTop="1" thickBot="1">
      <c r="A2008" s="164"/>
      <c r="B2008" s="406"/>
      <c r="C2008" s="166" t="s">
        <v>2990</v>
      </c>
      <c r="D2008" s="106">
        <v>7381542</v>
      </c>
      <c r="E2008" s="409" t="s">
        <v>1112</v>
      </c>
      <c r="F2008" s="409"/>
      <c r="G2008" s="409"/>
      <c r="H2008" s="409"/>
      <c r="I2008" s="113" t="s">
        <v>41</v>
      </c>
      <c r="J2008" s="143" t="s">
        <v>384</v>
      </c>
      <c r="K2008" s="114">
        <v>37.124639999999992</v>
      </c>
      <c r="L2008" s="109">
        <f>K2008*(1-$H$3/100)</f>
        <v>37.124639999999992</v>
      </c>
      <c r="M2008" s="108">
        <f>K2008*$H$2</f>
        <v>1563.3185903999997</v>
      </c>
      <c r="N2008" s="118">
        <f>M2008*(1-$H$3/100)</f>
        <v>1563.3185903999997</v>
      </c>
      <c r="O2008" s="76"/>
    </row>
    <row r="2009" spans="1:15" ht="18.75" hidden="1" customHeight="1" thickTop="1" thickBot="1">
      <c r="A2009" s="164"/>
      <c r="B2009" s="181"/>
      <c r="C2009" s="253"/>
      <c r="D2009" s="83"/>
      <c r="E2009" s="111"/>
      <c r="F2009" s="111"/>
      <c r="G2009" s="111"/>
      <c r="H2009" s="111"/>
      <c r="I2009" s="218"/>
      <c r="J2009" s="143"/>
      <c r="K2009" s="184">
        <v>0</v>
      </c>
      <c r="L2009" s="77"/>
      <c r="M2009" s="105"/>
      <c r="N2009" s="44"/>
      <c r="O2009" s="76"/>
    </row>
    <row r="2010" spans="1:15" ht="18.75" hidden="1" customHeight="1" thickTop="1" thickBot="1">
      <c r="A2010" s="164"/>
      <c r="B2010" s="181"/>
      <c r="C2010" s="253"/>
      <c r="D2010" s="83"/>
      <c r="E2010" s="111"/>
      <c r="F2010" s="111"/>
      <c r="G2010" s="111"/>
      <c r="H2010" s="111"/>
      <c r="I2010" s="218"/>
      <c r="J2010" s="143"/>
      <c r="K2010" s="184">
        <v>0</v>
      </c>
      <c r="L2010" s="77"/>
      <c r="M2010" s="105"/>
      <c r="N2010" s="44"/>
      <c r="O2010" s="76"/>
    </row>
    <row r="2011" spans="1:15" ht="18.75" hidden="1" customHeight="1" thickTop="1" thickBot="1">
      <c r="A2011" s="164"/>
      <c r="B2011" s="181"/>
      <c r="C2011" s="253"/>
      <c r="D2011" s="83"/>
      <c r="E2011" s="111"/>
      <c r="F2011" s="111"/>
      <c r="G2011" s="111"/>
      <c r="H2011" s="111"/>
      <c r="I2011" s="218"/>
      <c r="J2011" s="143"/>
      <c r="K2011" s="184">
        <v>0</v>
      </c>
      <c r="L2011" s="77"/>
      <c r="M2011" s="105"/>
      <c r="N2011" s="44"/>
      <c r="O2011" s="76"/>
    </row>
    <row r="2012" spans="1:15" ht="18.75" hidden="1" customHeight="1" thickTop="1" thickBot="1">
      <c r="A2012" s="164"/>
      <c r="B2012" s="181"/>
      <c r="C2012" s="253"/>
      <c r="D2012" s="83"/>
      <c r="E2012" s="111"/>
      <c r="F2012" s="111"/>
      <c r="G2012" s="111"/>
      <c r="H2012" s="111"/>
      <c r="I2012" s="218"/>
      <c r="J2012" s="143"/>
      <c r="K2012" s="184">
        <v>0</v>
      </c>
      <c r="L2012" s="77"/>
      <c r="M2012" s="105"/>
      <c r="N2012" s="44"/>
      <c r="O2012" s="76"/>
    </row>
    <row r="2013" spans="1:15" ht="18.75" hidden="1" customHeight="1" thickTop="1" thickBot="1">
      <c r="A2013" s="164"/>
      <c r="B2013" s="181"/>
      <c r="C2013" s="253"/>
      <c r="D2013" s="83"/>
      <c r="E2013" s="111"/>
      <c r="F2013" s="111"/>
      <c r="G2013" s="111"/>
      <c r="H2013" s="111"/>
      <c r="I2013" s="218"/>
      <c r="J2013" s="143"/>
      <c r="K2013" s="184">
        <v>0</v>
      </c>
      <c r="L2013" s="77"/>
      <c r="M2013" s="105"/>
      <c r="N2013" s="44"/>
      <c r="O2013" s="76"/>
    </row>
    <row r="2014" spans="1:15" ht="18.75" hidden="1" customHeight="1" thickTop="1" thickBot="1">
      <c r="A2014" s="164"/>
      <c r="B2014" s="181"/>
      <c r="C2014" s="253"/>
      <c r="D2014" s="83"/>
      <c r="E2014" s="111"/>
      <c r="F2014" s="111"/>
      <c r="G2014" s="111"/>
      <c r="H2014" s="111"/>
      <c r="I2014" s="218"/>
      <c r="J2014" s="143"/>
      <c r="K2014" s="184">
        <v>0</v>
      </c>
      <c r="L2014" s="77"/>
      <c r="M2014" s="105"/>
      <c r="N2014" s="44"/>
      <c r="O2014" s="76"/>
    </row>
    <row r="2015" spans="1:15" ht="18.75" hidden="1" customHeight="1" thickTop="1" thickBot="1">
      <c r="A2015" s="164"/>
      <c r="B2015" s="181"/>
      <c r="C2015" s="253"/>
      <c r="D2015" s="83"/>
      <c r="E2015" s="111"/>
      <c r="F2015" s="111"/>
      <c r="G2015" s="111"/>
      <c r="H2015" s="111"/>
      <c r="I2015" s="218"/>
      <c r="J2015" s="143"/>
      <c r="K2015" s="184">
        <v>0</v>
      </c>
      <c r="L2015" s="77"/>
      <c r="M2015" s="105"/>
      <c r="N2015" s="44"/>
      <c r="O2015" s="76"/>
    </row>
    <row r="2016" spans="1:15" ht="18.75" hidden="1" customHeight="1" thickTop="1" thickBot="1">
      <c r="A2016" s="164"/>
      <c r="B2016" s="181"/>
      <c r="C2016" s="253"/>
      <c r="D2016" s="83"/>
      <c r="E2016" s="111"/>
      <c r="F2016" s="111"/>
      <c r="G2016" s="111"/>
      <c r="H2016" s="111"/>
      <c r="I2016" s="218"/>
      <c r="J2016" s="143"/>
      <c r="K2016" s="184">
        <v>0</v>
      </c>
      <c r="L2016" s="77"/>
      <c r="M2016" s="105"/>
      <c r="N2016" s="44"/>
      <c r="O2016" s="76"/>
    </row>
    <row r="2017" spans="1:15" ht="18.75" hidden="1" customHeight="1" thickTop="1" thickBot="1">
      <c r="A2017" s="164"/>
      <c r="B2017" s="181"/>
      <c r="C2017" s="253"/>
      <c r="D2017" s="83"/>
      <c r="E2017" s="111"/>
      <c r="F2017" s="111"/>
      <c r="G2017" s="111"/>
      <c r="H2017" s="111"/>
      <c r="I2017" s="218"/>
      <c r="J2017" s="143"/>
      <c r="K2017" s="184">
        <v>0</v>
      </c>
      <c r="L2017" s="77"/>
      <c r="M2017" s="105"/>
      <c r="N2017" s="44"/>
      <c r="O2017" s="76"/>
    </row>
    <row r="2018" spans="1:15" ht="18.75" hidden="1" customHeight="1" thickTop="1" thickBot="1">
      <c r="A2018" s="164"/>
      <c r="B2018" s="181"/>
      <c r="C2018" s="253"/>
      <c r="D2018" s="83"/>
      <c r="E2018" s="111"/>
      <c r="F2018" s="111"/>
      <c r="G2018" s="111"/>
      <c r="H2018" s="111"/>
      <c r="I2018" s="218"/>
      <c r="J2018" s="143"/>
      <c r="K2018" s="184">
        <v>0</v>
      </c>
      <c r="L2018" s="77"/>
      <c r="M2018" s="105"/>
      <c r="N2018" s="44"/>
      <c r="O2018" s="76"/>
    </row>
    <row r="2019" spans="1:15" ht="18.75" customHeight="1" thickTop="1" thickBot="1">
      <c r="A2019" s="164"/>
      <c r="B2019" s="405"/>
      <c r="C2019" s="197" t="s">
        <v>1113</v>
      </c>
      <c r="D2019" s="37">
        <v>7382113</v>
      </c>
      <c r="E2019" s="408" t="s">
        <v>1123</v>
      </c>
      <c r="F2019" s="408"/>
      <c r="G2019" s="408"/>
      <c r="H2019" s="408"/>
      <c r="I2019" s="65" t="s">
        <v>41</v>
      </c>
      <c r="J2019" s="167" t="s">
        <v>889</v>
      </c>
      <c r="K2019" s="40">
        <v>30.1022</v>
      </c>
      <c r="L2019" s="41">
        <f t="shared" ref="L2019:L2028" si="149">K2019*(1-$H$3/100)</f>
        <v>30.1022</v>
      </c>
      <c r="M2019" s="42">
        <f t="shared" ref="M2019:M2028" si="150">K2019*$H$2</f>
        <v>1267.603642</v>
      </c>
      <c r="N2019" s="135">
        <f>M2019*(1-$H$3/100)</f>
        <v>1267.603642</v>
      </c>
      <c r="O2019" s="76"/>
    </row>
    <row r="2020" spans="1:15" ht="18.75" customHeight="1" thickTop="1" thickBot="1">
      <c r="A2020" s="164"/>
      <c r="B2020" s="405"/>
      <c r="C2020" s="169" t="s">
        <v>1114</v>
      </c>
      <c r="D2020" s="95">
        <v>7382142</v>
      </c>
      <c r="E2020" s="414" t="s">
        <v>1123</v>
      </c>
      <c r="F2020" s="414"/>
      <c r="G2020" s="414"/>
      <c r="H2020" s="414"/>
      <c r="I2020" s="96" t="s">
        <v>41</v>
      </c>
      <c r="J2020" s="143" t="s">
        <v>384</v>
      </c>
      <c r="K2020" s="98">
        <v>43.818767999999999</v>
      </c>
      <c r="L2020" s="99">
        <f t="shared" si="149"/>
        <v>43.818767999999999</v>
      </c>
      <c r="M2020" s="100">
        <f t="shared" si="150"/>
        <v>1845.2083204799999</v>
      </c>
      <c r="N2020" s="69">
        <f t="shared" ref="N2020:N2028" si="151">M2020*(1-$H$3/100)</f>
        <v>1845.2083204799999</v>
      </c>
      <c r="O2020" s="76"/>
    </row>
    <row r="2021" spans="1:15" ht="18.75" customHeight="1" thickTop="1" thickBot="1">
      <c r="A2021" s="164"/>
      <c r="B2021" s="405"/>
      <c r="C2021" s="197" t="s">
        <v>1115</v>
      </c>
      <c r="D2021" s="37">
        <v>7382213</v>
      </c>
      <c r="E2021" s="408" t="s">
        <v>1124</v>
      </c>
      <c r="F2021" s="408"/>
      <c r="G2021" s="408"/>
      <c r="H2021" s="408"/>
      <c r="I2021" s="65" t="s">
        <v>41</v>
      </c>
      <c r="J2021" s="167" t="s">
        <v>889</v>
      </c>
      <c r="K2021" s="101">
        <v>31.916499999999999</v>
      </c>
      <c r="L2021" s="70">
        <f t="shared" si="149"/>
        <v>31.916499999999999</v>
      </c>
      <c r="M2021" s="66">
        <f t="shared" si="150"/>
        <v>1344.003815</v>
      </c>
      <c r="N2021" s="43">
        <f t="shared" si="151"/>
        <v>1344.003815</v>
      </c>
      <c r="O2021" s="76"/>
    </row>
    <row r="2022" spans="1:15" ht="18.75" customHeight="1" thickTop="1" thickBot="1">
      <c r="A2022" s="164"/>
      <c r="B2022" s="405"/>
      <c r="C2022" s="169" t="s">
        <v>1116</v>
      </c>
      <c r="D2022" s="95">
        <v>7382242</v>
      </c>
      <c r="E2022" s="414" t="s">
        <v>1124</v>
      </c>
      <c r="F2022" s="414"/>
      <c r="G2022" s="414"/>
      <c r="H2022" s="414"/>
      <c r="I2022" s="96" t="s">
        <v>41</v>
      </c>
      <c r="J2022" s="143" t="s">
        <v>384</v>
      </c>
      <c r="K2022" s="98">
        <v>63.535751999999995</v>
      </c>
      <c r="L2022" s="99">
        <f t="shared" si="149"/>
        <v>63.535751999999995</v>
      </c>
      <c r="M2022" s="100">
        <f t="shared" si="150"/>
        <v>2675.49051672</v>
      </c>
      <c r="N2022" s="69">
        <f t="shared" si="151"/>
        <v>2675.49051672</v>
      </c>
      <c r="O2022" s="76"/>
    </row>
    <row r="2023" spans="1:15" ht="18.75" customHeight="1" thickTop="1" thickBot="1">
      <c r="A2023" s="164"/>
      <c r="B2023" s="405"/>
      <c r="C2023" s="197" t="s">
        <v>1117</v>
      </c>
      <c r="D2023" s="37">
        <v>7382313</v>
      </c>
      <c r="E2023" s="408" t="s">
        <v>1125</v>
      </c>
      <c r="F2023" s="408"/>
      <c r="G2023" s="408"/>
      <c r="H2023" s="408"/>
      <c r="I2023" s="65" t="s">
        <v>41</v>
      </c>
      <c r="J2023" s="167" t="s">
        <v>889</v>
      </c>
      <c r="K2023" s="101">
        <v>46.259</v>
      </c>
      <c r="L2023" s="70">
        <f t="shared" si="149"/>
        <v>46.259</v>
      </c>
      <c r="M2023" s="66">
        <f t="shared" si="150"/>
        <v>1947.96649</v>
      </c>
      <c r="N2023" s="43">
        <f t="shared" si="151"/>
        <v>1947.96649</v>
      </c>
      <c r="O2023" s="76"/>
    </row>
    <row r="2024" spans="1:15" ht="18.75" customHeight="1" thickTop="1" thickBot="1">
      <c r="A2024" s="164"/>
      <c r="B2024" s="405"/>
      <c r="C2024" s="169" t="s">
        <v>1118</v>
      </c>
      <c r="D2024" s="95">
        <v>7382342</v>
      </c>
      <c r="E2024" s="414" t="s">
        <v>1125</v>
      </c>
      <c r="F2024" s="414"/>
      <c r="G2024" s="414"/>
      <c r="H2024" s="414"/>
      <c r="I2024" s="96" t="s">
        <v>41</v>
      </c>
      <c r="J2024" s="143" t="s">
        <v>384</v>
      </c>
      <c r="K2024" s="98">
        <v>87.25752</v>
      </c>
      <c r="L2024" s="99">
        <f t="shared" si="149"/>
        <v>87.25752</v>
      </c>
      <c r="M2024" s="100">
        <f t="shared" si="150"/>
        <v>3674.4141672000001</v>
      </c>
      <c r="N2024" s="69">
        <f t="shared" si="151"/>
        <v>3674.4141672000001</v>
      </c>
      <c r="O2024" s="76"/>
    </row>
    <row r="2025" spans="1:15" ht="18.75" customHeight="1" thickTop="1" thickBot="1">
      <c r="A2025" s="164"/>
      <c r="B2025" s="405"/>
      <c r="C2025" s="197" t="s">
        <v>1119</v>
      </c>
      <c r="D2025" s="37">
        <v>7382413</v>
      </c>
      <c r="E2025" s="408" t="s">
        <v>1126</v>
      </c>
      <c r="F2025" s="408"/>
      <c r="G2025" s="408"/>
      <c r="H2025" s="408"/>
      <c r="I2025" s="65" t="s">
        <v>41</v>
      </c>
      <c r="J2025" s="167" t="s">
        <v>889</v>
      </c>
      <c r="K2025" s="101">
        <v>66.083600000000004</v>
      </c>
      <c r="L2025" s="70">
        <f t="shared" si="149"/>
        <v>66.083600000000004</v>
      </c>
      <c r="M2025" s="66">
        <f t="shared" si="150"/>
        <v>2782.7803960000001</v>
      </c>
      <c r="N2025" s="43">
        <f t="shared" si="151"/>
        <v>2782.7803960000001</v>
      </c>
      <c r="O2025" s="76"/>
    </row>
    <row r="2026" spans="1:15" ht="18.75" customHeight="1" thickTop="1" thickBot="1">
      <c r="A2026" s="164"/>
      <c r="B2026" s="405"/>
      <c r="C2026" s="169" t="s">
        <v>1120</v>
      </c>
      <c r="D2026" s="95">
        <v>7382442</v>
      </c>
      <c r="E2026" s="414" t="s">
        <v>1126</v>
      </c>
      <c r="F2026" s="414"/>
      <c r="G2026" s="414"/>
      <c r="H2026" s="414"/>
      <c r="I2026" s="96" t="s">
        <v>41</v>
      </c>
      <c r="J2026" s="143" t="s">
        <v>384</v>
      </c>
      <c r="K2026" s="98">
        <v>0</v>
      </c>
      <c r="L2026" s="99">
        <f t="shared" si="149"/>
        <v>0</v>
      </c>
      <c r="M2026" s="290">
        <f t="shared" si="150"/>
        <v>0</v>
      </c>
      <c r="N2026" s="287">
        <f t="shared" si="151"/>
        <v>0</v>
      </c>
      <c r="O2026" s="76"/>
    </row>
    <row r="2027" spans="1:15" ht="18.75" customHeight="1" thickTop="1" thickBot="1">
      <c r="A2027" s="164"/>
      <c r="B2027" s="405"/>
      <c r="C2027" s="197" t="s">
        <v>1121</v>
      </c>
      <c r="D2027" s="37">
        <v>7382513</v>
      </c>
      <c r="E2027" s="408" t="s">
        <v>1127</v>
      </c>
      <c r="F2027" s="408"/>
      <c r="G2027" s="408"/>
      <c r="H2027" s="408"/>
      <c r="I2027" s="65" t="s">
        <v>41</v>
      </c>
      <c r="J2027" s="167" t="s">
        <v>889</v>
      </c>
      <c r="K2027" s="101">
        <v>69.723500000000001</v>
      </c>
      <c r="L2027" s="70">
        <f t="shared" si="149"/>
        <v>69.723500000000001</v>
      </c>
      <c r="M2027" s="66">
        <f t="shared" si="150"/>
        <v>2936.0565849999998</v>
      </c>
      <c r="N2027" s="43">
        <f t="shared" si="151"/>
        <v>2936.0565849999998</v>
      </c>
      <c r="O2027" s="76"/>
    </row>
    <row r="2028" spans="1:15" ht="18.75" customHeight="1" thickTop="1" thickBot="1">
      <c r="A2028" s="164"/>
      <c r="B2028" s="406"/>
      <c r="C2028" s="166" t="s">
        <v>1122</v>
      </c>
      <c r="D2028" s="106">
        <v>7382542</v>
      </c>
      <c r="E2028" s="409" t="s">
        <v>1127</v>
      </c>
      <c r="F2028" s="409"/>
      <c r="G2028" s="409"/>
      <c r="H2028" s="409"/>
      <c r="I2028" s="113" t="s">
        <v>41</v>
      </c>
      <c r="J2028" s="143" t="s">
        <v>384</v>
      </c>
      <c r="K2028" s="114">
        <v>0</v>
      </c>
      <c r="L2028" s="109">
        <f t="shared" si="149"/>
        <v>0</v>
      </c>
      <c r="M2028" s="281">
        <f t="shared" si="150"/>
        <v>0</v>
      </c>
      <c r="N2028" s="282">
        <f t="shared" si="151"/>
        <v>0</v>
      </c>
      <c r="O2028" s="76"/>
    </row>
    <row r="2029" spans="1:15" ht="18.75" hidden="1" customHeight="1" thickTop="1" thickBot="1">
      <c r="A2029" s="164"/>
      <c r="B2029" s="181"/>
      <c r="C2029" s="253"/>
      <c r="D2029" s="83"/>
      <c r="E2029" s="111"/>
      <c r="F2029" s="111"/>
      <c r="G2029" s="111"/>
      <c r="H2029" s="111"/>
      <c r="I2029" s="218"/>
      <c r="J2029" s="143"/>
      <c r="K2029" s="184">
        <v>0</v>
      </c>
      <c r="L2029" s="77"/>
      <c r="M2029" s="105"/>
      <c r="N2029" s="44"/>
      <c r="O2029" s="76"/>
    </row>
    <row r="2030" spans="1:15" ht="18.75" hidden="1" customHeight="1" thickTop="1" thickBot="1">
      <c r="A2030" s="164"/>
      <c r="B2030" s="181"/>
      <c r="C2030" s="253"/>
      <c r="D2030" s="83"/>
      <c r="E2030" s="111"/>
      <c r="F2030" s="111"/>
      <c r="G2030" s="111"/>
      <c r="H2030" s="111"/>
      <c r="I2030" s="218"/>
      <c r="J2030" s="143"/>
      <c r="K2030" s="184">
        <v>0</v>
      </c>
      <c r="L2030" s="77"/>
      <c r="M2030" s="105"/>
      <c r="N2030" s="44"/>
      <c r="O2030" s="76"/>
    </row>
    <row r="2031" spans="1:15" ht="18.75" hidden="1" customHeight="1" thickTop="1" thickBot="1">
      <c r="A2031" s="164"/>
      <c r="B2031" s="181"/>
      <c r="C2031" s="253"/>
      <c r="D2031" s="83"/>
      <c r="E2031" s="111"/>
      <c r="F2031" s="111"/>
      <c r="G2031" s="111"/>
      <c r="H2031" s="111"/>
      <c r="I2031" s="218"/>
      <c r="J2031" s="143"/>
      <c r="K2031" s="184">
        <v>0</v>
      </c>
      <c r="L2031" s="77"/>
      <c r="M2031" s="105"/>
      <c r="N2031" s="44"/>
      <c r="O2031" s="76"/>
    </row>
    <row r="2032" spans="1:15" ht="18.75" hidden="1" customHeight="1" thickTop="1" thickBot="1">
      <c r="A2032" s="164"/>
      <c r="B2032" s="181"/>
      <c r="C2032" s="253"/>
      <c r="D2032" s="83"/>
      <c r="E2032" s="111"/>
      <c r="F2032" s="111"/>
      <c r="G2032" s="111"/>
      <c r="H2032" s="111"/>
      <c r="I2032" s="218"/>
      <c r="J2032" s="143"/>
      <c r="K2032" s="184">
        <v>0</v>
      </c>
      <c r="L2032" s="77"/>
      <c r="M2032" s="105"/>
      <c r="N2032" s="44"/>
      <c r="O2032" s="76"/>
    </row>
    <row r="2033" spans="1:15" ht="18.75" hidden="1" customHeight="1" thickTop="1" thickBot="1">
      <c r="A2033" s="164"/>
      <c r="B2033" s="181"/>
      <c r="C2033" s="253"/>
      <c r="D2033" s="83"/>
      <c r="E2033" s="111"/>
      <c r="F2033" s="111"/>
      <c r="G2033" s="111"/>
      <c r="H2033" s="111"/>
      <c r="I2033" s="218"/>
      <c r="J2033" s="143"/>
      <c r="K2033" s="184">
        <v>0</v>
      </c>
      <c r="L2033" s="77"/>
      <c r="M2033" s="105"/>
      <c r="N2033" s="44"/>
      <c r="O2033" s="76"/>
    </row>
    <row r="2034" spans="1:15" ht="18.75" hidden="1" customHeight="1" thickTop="1" thickBot="1">
      <c r="A2034" s="164"/>
      <c r="B2034" s="181"/>
      <c r="C2034" s="253"/>
      <c r="D2034" s="83"/>
      <c r="E2034" s="111"/>
      <c r="F2034" s="111"/>
      <c r="G2034" s="111"/>
      <c r="H2034" s="111"/>
      <c r="I2034" s="218"/>
      <c r="J2034" s="143"/>
      <c r="K2034" s="184">
        <v>0</v>
      </c>
      <c r="L2034" s="77"/>
      <c r="M2034" s="105"/>
      <c r="N2034" s="44"/>
      <c r="O2034" s="76"/>
    </row>
    <row r="2035" spans="1:15" ht="18.75" hidden="1" customHeight="1" thickTop="1" thickBot="1">
      <c r="A2035" s="164"/>
      <c r="B2035" s="181"/>
      <c r="C2035" s="253"/>
      <c r="D2035" s="83"/>
      <c r="E2035" s="111"/>
      <c r="F2035" s="111"/>
      <c r="G2035" s="111"/>
      <c r="H2035" s="111"/>
      <c r="I2035" s="218"/>
      <c r="J2035" s="143"/>
      <c r="K2035" s="184">
        <v>0</v>
      </c>
      <c r="L2035" s="77"/>
      <c r="M2035" s="105"/>
      <c r="N2035" s="44"/>
      <c r="O2035" s="76"/>
    </row>
    <row r="2036" spans="1:15" ht="18.75" hidden="1" customHeight="1" thickTop="1" thickBot="1">
      <c r="A2036" s="164"/>
      <c r="B2036" s="181"/>
      <c r="C2036" s="253"/>
      <c r="D2036" s="83"/>
      <c r="E2036" s="111"/>
      <c r="F2036" s="111"/>
      <c r="G2036" s="111"/>
      <c r="H2036" s="111"/>
      <c r="I2036" s="218"/>
      <c r="J2036" s="143"/>
      <c r="K2036" s="184">
        <v>0</v>
      </c>
      <c r="L2036" s="77"/>
      <c r="M2036" s="105"/>
      <c r="N2036" s="44"/>
      <c r="O2036" s="76"/>
    </row>
    <row r="2037" spans="1:15" ht="18.75" hidden="1" customHeight="1" thickTop="1" thickBot="1">
      <c r="A2037" s="164"/>
      <c r="B2037" s="181"/>
      <c r="C2037" s="253"/>
      <c r="D2037" s="83"/>
      <c r="E2037" s="111"/>
      <c r="F2037" s="111"/>
      <c r="G2037" s="111"/>
      <c r="H2037" s="111"/>
      <c r="I2037" s="218"/>
      <c r="J2037" s="143"/>
      <c r="K2037" s="184">
        <v>0</v>
      </c>
      <c r="L2037" s="77"/>
      <c r="M2037" s="105"/>
      <c r="N2037" s="44"/>
      <c r="O2037" s="76"/>
    </row>
    <row r="2038" spans="1:15" ht="18.75" hidden="1" customHeight="1" thickTop="1" thickBot="1">
      <c r="A2038" s="164"/>
      <c r="B2038" s="181"/>
      <c r="C2038" s="253"/>
      <c r="D2038" s="83"/>
      <c r="E2038" s="111"/>
      <c r="F2038" s="111"/>
      <c r="G2038" s="111"/>
      <c r="H2038" s="111"/>
      <c r="I2038" s="218"/>
      <c r="J2038" s="143"/>
      <c r="K2038" s="184">
        <v>0</v>
      </c>
      <c r="L2038" s="77"/>
      <c r="M2038" s="105"/>
      <c r="N2038" s="44"/>
      <c r="O2038" s="76"/>
    </row>
    <row r="2039" spans="1:15" ht="18.75" customHeight="1" thickTop="1" thickBot="1">
      <c r="A2039" s="164"/>
      <c r="B2039" s="405"/>
      <c r="C2039" s="198" t="s">
        <v>1128</v>
      </c>
      <c r="D2039" s="132">
        <v>7383113</v>
      </c>
      <c r="E2039" s="419" t="s">
        <v>1138</v>
      </c>
      <c r="F2039" s="419"/>
      <c r="G2039" s="419"/>
      <c r="H2039" s="419"/>
      <c r="I2039" s="133" t="s">
        <v>41</v>
      </c>
      <c r="J2039" s="167" t="s">
        <v>889</v>
      </c>
      <c r="K2039" s="40">
        <v>34.738900000000001</v>
      </c>
      <c r="L2039" s="41">
        <f t="shared" ref="L2039:L2048" si="152">K2039*(1-$H$3/100)</f>
        <v>34.738900000000001</v>
      </c>
      <c r="M2039" s="42">
        <f t="shared" ref="M2039:M2048" si="153">K2039*$H$2</f>
        <v>1462.8550789999999</v>
      </c>
      <c r="N2039" s="135">
        <f t="shared" ref="N2039:N2048" si="154">M2039*(1-$H$3/100)</f>
        <v>1462.8550789999999</v>
      </c>
      <c r="O2039" s="76"/>
    </row>
    <row r="2040" spans="1:15" ht="18.75" customHeight="1" thickTop="1" thickBot="1">
      <c r="A2040" s="164"/>
      <c r="B2040" s="405"/>
      <c r="C2040" s="169" t="s">
        <v>1129</v>
      </c>
      <c r="D2040" s="95">
        <v>7383142</v>
      </c>
      <c r="E2040" s="414" t="s">
        <v>1138</v>
      </c>
      <c r="F2040" s="414"/>
      <c r="G2040" s="414"/>
      <c r="H2040" s="414"/>
      <c r="I2040" s="96" t="s">
        <v>41</v>
      </c>
      <c r="J2040" s="143" t="s">
        <v>384</v>
      </c>
      <c r="K2040" s="98">
        <v>43.847999999999992</v>
      </c>
      <c r="L2040" s="99">
        <f t="shared" si="152"/>
        <v>43.847999999999992</v>
      </c>
      <c r="M2040" s="100">
        <f t="shared" si="153"/>
        <v>1846.4392799999996</v>
      </c>
      <c r="N2040" s="69">
        <f t="shared" si="154"/>
        <v>1846.4392799999996</v>
      </c>
      <c r="O2040" s="76"/>
    </row>
    <row r="2041" spans="1:15" ht="18.75" customHeight="1" thickTop="1" thickBot="1">
      <c r="A2041" s="164"/>
      <c r="B2041" s="405"/>
      <c r="C2041" s="197" t="s">
        <v>1130</v>
      </c>
      <c r="D2041" s="37">
        <v>7383213</v>
      </c>
      <c r="E2041" s="408" t="s">
        <v>1139</v>
      </c>
      <c r="F2041" s="408"/>
      <c r="G2041" s="408"/>
      <c r="H2041" s="408"/>
      <c r="I2041" s="65" t="s">
        <v>41</v>
      </c>
      <c r="J2041" s="167" t="s">
        <v>889</v>
      </c>
      <c r="K2041" s="61">
        <v>38.0261</v>
      </c>
      <c r="L2041" s="62">
        <f t="shared" si="152"/>
        <v>38.0261</v>
      </c>
      <c r="M2041" s="63">
        <f t="shared" si="153"/>
        <v>1601.2790709999999</v>
      </c>
      <c r="N2041" s="67">
        <f t="shared" si="154"/>
        <v>1601.2790709999999</v>
      </c>
      <c r="O2041" s="76"/>
    </row>
    <row r="2042" spans="1:15" ht="18.75" customHeight="1" thickTop="1" thickBot="1">
      <c r="A2042" s="164"/>
      <c r="B2042" s="405"/>
      <c r="C2042" s="169" t="s">
        <v>1131</v>
      </c>
      <c r="D2042" s="95">
        <v>7383242</v>
      </c>
      <c r="E2042" s="414" t="s">
        <v>1139</v>
      </c>
      <c r="F2042" s="414"/>
      <c r="G2042" s="414"/>
      <c r="H2042" s="414"/>
      <c r="I2042" s="96" t="s">
        <v>41</v>
      </c>
      <c r="J2042" s="143" t="s">
        <v>384</v>
      </c>
      <c r="K2042" s="98">
        <v>65.772000000000006</v>
      </c>
      <c r="L2042" s="99">
        <f t="shared" si="152"/>
        <v>65.772000000000006</v>
      </c>
      <c r="M2042" s="100">
        <f t="shared" si="153"/>
        <v>2769.6589200000003</v>
      </c>
      <c r="N2042" s="69">
        <f t="shared" si="154"/>
        <v>2769.6589200000003</v>
      </c>
      <c r="O2042" s="76"/>
    </row>
    <row r="2043" spans="1:15" ht="18.75" customHeight="1" thickTop="1" thickBot="1">
      <c r="A2043" s="164"/>
      <c r="B2043" s="405"/>
      <c r="C2043" s="197" t="s">
        <v>1132</v>
      </c>
      <c r="D2043" s="37">
        <v>7383313</v>
      </c>
      <c r="E2043" s="408" t="s">
        <v>1140</v>
      </c>
      <c r="F2043" s="408"/>
      <c r="G2043" s="408"/>
      <c r="H2043" s="408"/>
      <c r="I2043" s="65" t="s">
        <v>41</v>
      </c>
      <c r="J2043" s="167" t="s">
        <v>889</v>
      </c>
      <c r="K2043" s="101">
        <v>42.312600000000003</v>
      </c>
      <c r="L2043" s="70">
        <f t="shared" si="152"/>
        <v>42.312600000000003</v>
      </c>
      <c r="M2043" s="66">
        <f t="shared" si="153"/>
        <v>1781.783586</v>
      </c>
      <c r="N2043" s="43">
        <f t="shared" si="154"/>
        <v>1781.783586</v>
      </c>
      <c r="O2043" s="76"/>
    </row>
    <row r="2044" spans="1:15" ht="18.75" customHeight="1" thickTop="1" thickBot="1">
      <c r="A2044" s="425" t="s">
        <v>2</v>
      </c>
      <c r="B2044" s="405"/>
      <c r="C2044" s="169" t="s">
        <v>1133</v>
      </c>
      <c r="D2044" s="95">
        <v>7383342</v>
      </c>
      <c r="E2044" s="414" t="s">
        <v>1140</v>
      </c>
      <c r="F2044" s="414"/>
      <c r="G2044" s="414"/>
      <c r="H2044" s="414"/>
      <c r="I2044" s="96" t="s">
        <v>41</v>
      </c>
      <c r="J2044" s="143" t="s">
        <v>384</v>
      </c>
      <c r="K2044" s="98">
        <v>87.695999999999984</v>
      </c>
      <c r="L2044" s="99">
        <f t="shared" si="152"/>
        <v>87.695999999999984</v>
      </c>
      <c r="M2044" s="100">
        <f t="shared" si="153"/>
        <v>3692.8785599999992</v>
      </c>
      <c r="N2044" s="69">
        <f t="shared" si="154"/>
        <v>3692.8785599999992</v>
      </c>
      <c r="O2044" s="76"/>
    </row>
    <row r="2045" spans="1:15" ht="18.75" customHeight="1" thickTop="1" thickBot="1">
      <c r="A2045" s="426"/>
      <c r="B2045" s="405"/>
      <c r="C2045" s="197" t="s">
        <v>1134</v>
      </c>
      <c r="D2045" s="37">
        <v>7383413</v>
      </c>
      <c r="E2045" s="408" t="s">
        <v>1141</v>
      </c>
      <c r="F2045" s="408"/>
      <c r="G2045" s="408"/>
      <c r="H2045" s="408"/>
      <c r="I2045" s="65" t="s">
        <v>41</v>
      </c>
      <c r="J2045" s="167" t="s">
        <v>889</v>
      </c>
      <c r="K2045" s="101">
        <v>68.556700000000006</v>
      </c>
      <c r="L2045" s="70">
        <f t="shared" si="152"/>
        <v>68.556700000000006</v>
      </c>
      <c r="M2045" s="66">
        <f t="shared" si="153"/>
        <v>2886.9226370000001</v>
      </c>
      <c r="N2045" s="43">
        <f t="shared" si="154"/>
        <v>2886.9226370000001</v>
      </c>
      <c r="O2045" s="76"/>
    </row>
    <row r="2046" spans="1:15" ht="18.75" customHeight="1" thickTop="1" thickBot="1">
      <c r="A2046" s="426"/>
      <c r="B2046" s="405"/>
      <c r="C2046" s="169" t="s">
        <v>1135</v>
      </c>
      <c r="D2046" s="95">
        <v>7383442</v>
      </c>
      <c r="E2046" s="414" t="s">
        <v>1141</v>
      </c>
      <c r="F2046" s="414"/>
      <c r="G2046" s="414"/>
      <c r="H2046" s="414"/>
      <c r="I2046" s="96" t="s">
        <v>41</v>
      </c>
      <c r="J2046" s="143" t="s">
        <v>384</v>
      </c>
      <c r="K2046" s="98">
        <v>0</v>
      </c>
      <c r="L2046" s="99">
        <f t="shared" si="152"/>
        <v>0</v>
      </c>
      <c r="M2046" s="290">
        <f t="shared" si="153"/>
        <v>0</v>
      </c>
      <c r="N2046" s="287">
        <f t="shared" si="154"/>
        <v>0</v>
      </c>
      <c r="O2046" s="76"/>
    </row>
    <row r="2047" spans="1:15" ht="18.75" customHeight="1" thickTop="1" thickBot="1">
      <c r="A2047" s="426"/>
      <c r="B2047" s="405"/>
      <c r="C2047" s="197" t="s">
        <v>1136</v>
      </c>
      <c r="D2047" s="37">
        <v>7383513</v>
      </c>
      <c r="E2047" s="408" t="s">
        <v>1142</v>
      </c>
      <c r="F2047" s="408"/>
      <c r="G2047" s="408"/>
      <c r="H2047" s="408"/>
      <c r="I2047" s="65" t="s">
        <v>41</v>
      </c>
      <c r="J2047" s="167" t="s">
        <v>889</v>
      </c>
      <c r="K2047" s="101">
        <v>86.051299999999998</v>
      </c>
      <c r="L2047" s="70">
        <f t="shared" si="152"/>
        <v>86.051299999999998</v>
      </c>
      <c r="M2047" s="66">
        <f t="shared" si="153"/>
        <v>3623.6202429999998</v>
      </c>
      <c r="N2047" s="43">
        <f t="shared" si="154"/>
        <v>3623.6202429999998</v>
      </c>
      <c r="O2047" s="76"/>
    </row>
    <row r="2048" spans="1:15" ht="18.75" customHeight="1" thickTop="1" thickBot="1">
      <c r="A2048" s="426"/>
      <c r="B2048" s="406"/>
      <c r="C2048" s="166" t="s">
        <v>1137</v>
      </c>
      <c r="D2048" s="106">
        <v>7383542</v>
      </c>
      <c r="E2048" s="409" t="s">
        <v>1142</v>
      </c>
      <c r="F2048" s="409"/>
      <c r="G2048" s="409"/>
      <c r="H2048" s="409"/>
      <c r="I2048" s="107" t="s">
        <v>41</v>
      </c>
      <c r="J2048" s="143" t="s">
        <v>384</v>
      </c>
      <c r="K2048" s="114">
        <v>0</v>
      </c>
      <c r="L2048" s="109">
        <f t="shared" si="152"/>
        <v>0</v>
      </c>
      <c r="M2048" s="281">
        <f t="shared" si="153"/>
        <v>0</v>
      </c>
      <c r="N2048" s="282">
        <f t="shared" si="154"/>
        <v>0</v>
      </c>
      <c r="O2048" s="76"/>
    </row>
    <row r="2049" spans="1:15" ht="18.75" hidden="1" customHeight="1" thickTop="1" thickBot="1">
      <c r="A2049" s="426"/>
      <c r="B2049" s="181"/>
      <c r="C2049" s="253"/>
      <c r="D2049" s="83"/>
      <c r="E2049" s="111"/>
      <c r="F2049" s="111"/>
      <c r="G2049" s="111"/>
      <c r="H2049" s="111"/>
      <c r="I2049" s="104"/>
      <c r="J2049" s="143"/>
      <c r="K2049" s="184">
        <v>0</v>
      </c>
      <c r="L2049" s="77"/>
      <c r="M2049" s="105"/>
      <c r="N2049" s="44"/>
      <c r="O2049" s="76"/>
    </row>
    <row r="2050" spans="1:15" ht="18.75" hidden="1" customHeight="1" thickTop="1" thickBot="1">
      <c r="A2050" s="426"/>
      <c r="B2050" s="181"/>
      <c r="C2050" s="253"/>
      <c r="D2050" s="83"/>
      <c r="E2050" s="111"/>
      <c r="F2050" s="111"/>
      <c r="G2050" s="111"/>
      <c r="H2050" s="111"/>
      <c r="I2050" s="104"/>
      <c r="J2050" s="143"/>
      <c r="K2050" s="184">
        <v>0</v>
      </c>
      <c r="L2050" s="77"/>
      <c r="M2050" s="105"/>
      <c r="N2050" s="44"/>
      <c r="O2050" s="76"/>
    </row>
    <row r="2051" spans="1:15" ht="18.75" hidden="1" customHeight="1" thickTop="1" thickBot="1">
      <c r="A2051" s="426"/>
      <c r="B2051" s="181"/>
      <c r="C2051" s="253"/>
      <c r="D2051" s="83"/>
      <c r="E2051" s="111"/>
      <c r="F2051" s="111"/>
      <c r="G2051" s="111"/>
      <c r="H2051" s="111"/>
      <c r="I2051" s="104"/>
      <c r="J2051" s="143"/>
      <c r="K2051" s="184">
        <v>0</v>
      </c>
      <c r="L2051" s="77"/>
      <c r="M2051" s="105"/>
      <c r="N2051" s="44"/>
      <c r="O2051" s="76"/>
    </row>
    <row r="2052" spans="1:15" ht="18.75" hidden="1" customHeight="1" thickTop="1" thickBot="1">
      <c r="A2052" s="426"/>
      <c r="B2052" s="181"/>
      <c r="C2052" s="253"/>
      <c r="D2052" s="83"/>
      <c r="E2052" s="111"/>
      <c r="F2052" s="111"/>
      <c r="G2052" s="111"/>
      <c r="H2052" s="111"/>
      <c r="I2052" s="104"/>
      <c r="J2052" s="143"/>
      <c r="K2052" s="184">
        <v>0</v>
      </c>
      <c r="L2052" s="77"/>
      <c r="M2052" s="105"/>
      <c r="N2052" s="44"/>
      <c r="O2052" s="76"/>
    </row>
    <row r="2053" spans="1:15" ht="18.75" hidden="1" customHeight="1" thickTop="1" thickBot="1">
      <c r="A2053" s="426"/>
      <c r="B2053" s="181"/>
      <c r="C2053" s="253"/>
      <c r="D2053" s="83"/>
      <c r="E2053" s="111"/>
      <c r="F2053" s="111"/>
      <c r="G2053" s="111"/>
      <c r="H2053" s="111"/>
      <c r="I2053" s="104"/>
      <c r="J2053" s="143"/>
      <c r="K2053" s="184">
        <v>0</v>
      </c>
      <c r="L2053" s="77"/>
      <c r="M2053" s="105"/>
      <c r="N2053" s="44"/>
      <c r="O2053" s="76"/>
    </row>
    <row r="2054" spans="1:15" ht="18.75" hidden="1" customHeight="1" thickTop="1" thickBot="1">
      <c r="A2054" s="426"/>
      <c r="B2054" s="181"/>
      <c r="C2054" s="253"/>
      <c r="D2054" s="83"/>
      <c r="E2054" s="111"/>
      <c r="F2054" s="111"/>
      <c r="G2054" s="111"/>
      <c r="H2054" s="111"/>
      <c r="I2054" s="104"/>
      <c r="J2054" s="143"/>
      <c r="K2054" s="184">
        <v>0</v>
      </c>
      <c r="L2054" s="77"/>
      <c r="M2054" s="105"/>
      <c r="N2054" s="44"/>
      <c r="O2054" s="76"/>
    </row>
    <row r="2055" spans="1:15" ht="18.75" hidden="1" customHeight="1" thickTop="1" thickBot="1">
      <c r="A2055" s="426"/>
      <c r="B2055" s="181"/>
      <c r="C2055" s="253"/>
      <c r="D2055" s="83"/>
      <c r="E2055" s="111"/>
      <c r="F2055" s="111"/>
      <c r="G2055" s="111"/>
      <c r="H2055" s="111"/>
      <c r="I2055" s="104"/>
      <c r="J2055" s="143"/>
      <c r="K2055" s="184">
        <v>0</v>
      </c>
      <c r="L2055" s="77"/>
      <c r="M2055" s="105"/>
      <c r="N2055" s="44"/>
      <c r="O2055" s="76"/>
    </row>
    <row r="2056" spans="1:15" ht="18.75" hidden="1" customHeight="1" thickTop="1" thickBot="1">
      <c r="A2056" s="426"/>
      <c r="B2056" s="181"/>
      <c r="C2056" s="253"/>
      <c r="D2056" s="83"/>
      <c r="E2056" s="111"/>
      <c r="F2056" s="111"/>
      <c r="G2056" s="111"/>
      <c r="H2056" s="111"/>
      <c r="I2056" s="104"/>
      <c r="J2056" s="143"/>
      <c r="K2056" s="184">
        <v>0</v>
      </c>
      <c r="L2056" s="77"/>
      <c r="M2056" s="105"/>
      <c r="N2056" s="44"/>
      <c r="O2056" s="76"/>
    </row>
    <row r="2057" spans="1:15" ht="18.75" hidden="1" customHeight="1" thickTop="1" thickBot="1">
      <c r="A2057" s="426"/>
      <c r="B2057" s="181"/>
      <c r="C2057" s="253"/>
      <c r="D2057" s="83"/>
      <c r="E2057" s="111"/>
      <c r="F2057" s="111"/>
      <c r="G2057" s="111"/>
      <c r="H2057" s="111"/>
      <c r="I2057" s="104"/>
      <c r="J2057" s="143"/>
      <c r="K2057" s="184">
        <v>0</v>
      </c>
      <c r="L2057" s="77"/>
      <c r="M2057" s="105"/>
      <c r="N2057" s="44"/>
      <c r="O2057" s="76"/>
    </row>
    <row r="2058" spans="1:15" ht="18.75" hidden="1" customHeight="1" thickTop="1" thickBot="1">
      <c r="A2058" s="426"/>
      <c r="B2058" s="181"/>
      <c r="C2058" s="253"/>
      <c r="D2058" s="83"/>
      <c r="E2058" s="111"/>
      <c r="F2058" s="111"/>
      <c r="G2058" s="111"/>
      <c r="H2058" s="111"/>
      <c r="I2058" s="104"/>
      <c r="J2058" s="143"/>
      <c r="K2058" s="184">
        <v>0</v>
      </c>
      <c r="L2058" s="77"/>
      <c r="M2058" s="105"/>
      <c r="N2058" s="44"/>
      <c r="O2058" s="76"/>
    </row>
    <row r="2059" spans="1:15" ht="18.75" customHeight="1" thickTop="1" thickBot="1">
      <c r="A2059" s="426"/>
      <c r="B2059" s="407"/>
      <c r="C2059" s="185" t="s">
        <v>1143</v>
      </c>
      <c r="D2059" s="186">
        <v>7388015</v>
      </c>
      <c r="E2059" s="420" t="s">
        <v>1148</v>
      </c>
      <c r="F2059" s="420"/>
      <c r="G2059" s="420"/>
      <c r="H2059" s="420"/>
      <c r="I2059" s="187" t="s">
        <v>41</v>
      </c>
      <c r="J2059" s="119" t="s">
        <v>207</v>
      </c>
      <c r="K2059" s="188">
        <v>491.0976</v>
      </c>
      <c r="L2059" s="189">
        <f t="shared" ref="L2059:L2065" si="155">K2059*(1-$H$3/100)</f>
        <v>491.0976</v>
      </c>
      <c r="M2059" s="190">
        <f t="shared" ref="M2059:M2065" si="156">K2059*$H$2</f>
        <v>20680.119935999999</v>
      </c>
      <c r="N2059" s="191">
        <f t="shared" ref="N2059:N2065" si="157">M2059*(1-$H$3/100)</f>
        <v>20680.119935999999</v>
      </c>
      <c r="O2059" s="76"/>
    </row>
    <row r="2060" spans="1:15" ht="18.75" customHeight="1" thickTop="1" thickBot="1">
      <c r="A2060" s="426"/>
      <c r="B2060" s="405"/>
      <c r="C2060" s="112" t="s">
        <v>1144</v>
      </c>
      <c r="D2060" s="95">
        <v>7388115</v>
      </c>
      <c r="E2060" s="414" t="s">
        <v>1149</v>
      </c>
      <c r="F2060" s="414"/>
      <c r="G2060" s="414"/>
      <c r="H2060" s="414"/>
      <c r="I2060" s="96" t="s">
        <v>41</v>
      </c>
      <c r="J2060" s="119" t="s">
        <v>207</v>
      </c>
      <c r="K2060" s="98">
        <v>613.87199999999996</v>
      </c>
      <c r="L2060" s="99">
        <f t="shared" si="155"/>
        <v>613.87199999999996</v>
      </c>
      <c r="M2060" s="100">
        <f t="shared" si="156"/>
        <v>25850.149919999996</v>
      </c>
      <c r="N2060" s="69">
        <f t="shared" si="157"/>
        <v>25850.149919999996</v>
      </c>
      <c r="O2060" s="76"/>
    </row>
    <row r="2061" spans="1:15" ht="18.75" customHeight="1" thickTop="1" thickBot="1">
      <c r="A2061" s="426"/>
      <c r="B2061" s="405"/>
      <c r="C2061" s="112" t="s">
        <v>1145</v>
      </c>
      <c r="D2061" s="95">
        <v>7388215</v>
      </c>
      <c r="E2061" s="414" t="s">
        <v>1150</v>
      </c>
      <c r="F2061" s="414"/>
      <c r="G2061" s="414"/>
      <c r="H2061" s="414"/>
      <c r="I2061" s="96" t="s">
        <v>41</v>
      </c>
      <c r="J2061" s="119" t="s">
        <v>207</v>
      </c>
      <c r="K2061" s="98">
        <v>803.88</v>
      </c>
      <c r="L2061" s="99">
        <f t="shared" si="155"/>
        <v>803.88</v>
      </c>
      <c r="M2061" s="100">
        <f t="shared" si="156"/>
        <v>33851.3868</v>
      </c>
      <c r="N2061" s="69">
        <f t="shared" si="157"/>
        <v>33851.3868</v>
      </c>
      <c r="O2061" s="76"/>
    </row>
    <row r="2062" spans="1:15" ht="18.75" customHeight="1" thickTop="1" thickBot="1">
      <c r="A2062" s="426"/>
      <c r="B2062" s="405"/>
      <c r="C2062" s="112" t="s">
        <v>1146</v>
      </c>
      <c r="D2062" s="95">
        <v>7388315</v>
      </c>
      <c r="E2062" s="414" t="s">
        <v>1151</v>
      </c>
      <c r="F2062" s="414"/>
      <c r="G2062" s="414"/>
      <c r="H2062" s="414"/>
      <c r="I2062" s="96" t="s">
        <v>41</v>
      </c>
      <c r="J2062" s="119" t="s">
        <v>207</v>
      </c>
      <c r="K2062" s="98">
        <v>924.07112616426764</v>
      </c>
      <c r="L2062" s="99">
        <f t="shared" si="155"/>
        <v>924.07112616426764</v>
      </c>
      <c r="M2062" s="100">
        <f t="shared" si="156"/>
        <v>38912.635122777312</v>
      </c>
      <c r="N2062" s="69">
        <f t="shared" si="157"/>
        <v>38912.635122777312</v>
      </c>
      <c r="O2062" s="76"/>
    </row>
    <row r="2063" spans="1:15" ht="18.75" customHeight="1" thickTop="1" thickBot="1">
      <c r="A2063" s="426"/>
      <c r="B2063" s="405"/>
      <c r="C2063" s="112" t="s">
        <v>1147</v>
      </c>
      <c r="D2063" s="95">
        <v>7388415</v>
      </c>
      <c r="E2063" s="414" t="s">
        <v>1152</v>
      </c>
      <c r="F2063" s="414"/>
      <c r="G2063" s="414"/>
      <c r="H2063" s="414"/>
      <c r="I2063" s="96" t="s">
        <v>41</v>
      </c>
      <c r="J2063" s="119" t="s">
        <v>207</v>
      </c>
      <c r="K2063" s="98">
        <v>1105.5850973751058</v>
      </c>
      <c r="L2063" s="99">
        <f t="shared" si="155"/>
        <v>1105.5850973751058</v>
      </c>
      <c r="M2063" s="100">
        <f t="shared" si="156"/>
        <v>46556.188450465706</v>
      </c>
      <c r="N2063" s="69">
        <f t="shared" si="157"/>
        <v>46556.188450465706</v>
      </c>
      <c r="O2063" s="76"/>
    </row>
    <row r="2064" spans="1:15" ht="18.75" customHeight="1" thickTop="1" thickBot="1">
      <c r="A2064" s="164"/>
      <c r="B2064" s="405"/>
      <c r="C2064" s="112" t="s">
        <v>1153</v>
      </c>
      <c r="D2064" s="95">
        <v>7388515</v>
      </c>
      <c r="E2064" s="414" t="s">
        <v>1155</v>
      </c>
      <c r="F2064" s="414"/>
      <c r="G2064" s="414"/>
      <c r="H2064" s="414"/>
      <c r="I2064" s="96" t="s">
        <v>41</v>
      </c>
      <c r="J2064" s="119" t="s">
        <v>207</v>
      </c>
      <c r="K2064" s="98">
        <v>1171.5901778154107</v>
      </c>
      <c r="L2064" s="99">
        <f t="shared" si="155"/>
        <v>1171.5901778154107</v>
      </c>
      <c r="M2064" s="100">
        <f t="shared" si="156"/>
        <v>49335.662387806944</v>
      </c>
      <c r="N2064" s="69">
        <f t="shared" si="157"/>
        <v>49335.662387806944</v>
      </c>
      <c r="O2064" s="76"/>
    </row>
    <row r="2065" spans="1:15" ht="18.75" customHeight="1" thickTop="1" thickBot="1">
      <c r="A2065" s="164"/>
      <c r="B2065" s="406"/>
      <c r="C2065" s="110" t="s">
        <v>1154</v>
      </c>
      <c r="D2065" s="106">
        <v>7388615</v>
      </c>
      <c r="E2065" s="409" t="s">
        <v>1156</v>
      </c>
      <c r="F2065" s="409"/>
      <c r="G2065" s="409"/>
      <c r="H2065" s="409"/>
      <c r="I2065" s="113" t="s">
        <v>41</v>
      </c>
      <c r="J2065" s="119" t="s">
        <v>207</v>
      </c>
      <c r="K2065" s="114">
        <v>1299.4750211685014</v>
      </c>
      <c r="L2065" s="109">
        <f t="shared" si="155"/>
        <v>1299.4750211685014</v>
      </c>
      <c r="M2065" s="108">
        <f t="shared" si="156"/>
        <v>54720.893141405591</v>
      </c>
      <c r="N2065" s="118">
        <f t="shared" si="157"/>
        <v>54720.893141405591</v>
      </c>
      <c r="O2065" s="76"/>
    </row>
    <row r="2066" spans="1:15" ht="18.75" hidden="1" customHeight="1" thickTop="1" thickBot="1">
      <c r="A2066" s="164"/>
      <c r="B2066" s="181"/>
      <c r="C2066" s="111"/>
      <c r="D2066" s="83"/>
      <c r="E2066" s="111"/>
      <c r="F2066" s="111"/>
      <c r="G2066" s="111"/>
      <c r="H2066" s="111"/>
      <c r="I2066" s="218"/>
      <c r="J2066" s="262"/>
      <c r="K2066" s="184">
        <v>0</v>
      </c>
      <c r="L2066" s="77"/>
      <c r="M2066" s="105"/>
      <c r="N2066" s="44"/>
      <c r="O2066" s="76"/>
    </row>
    <row r="2067" spans="1:15" ht="18.75" hidden="1" customHeight="1" thickTop="1" thickBot="1">
      <c r="A2067" s="164"/>
      <c r="B2067" s="181"/>
      <c r="C2067" s="111"/>
      <c r="D2067" s="83"/>
      <c r="E2067" s="111"/>
      <c r="F2067" s="111"/>
      <c r="G2067" s="111"/>
      <c r="H2067" s="111"/>
      <c r="I2067" s="218"/>
      <c r="J2067" s="262"/>
      <c r="K2067" s="184">
        <v>0</v>
      </c>
      <c r="L2067" s="77"/>
      <c r="M2067" s="105"/>
      <c r="N2067" s="44"/>
      <c r="O2067" s="76"/>
    </row>
    <row r="2068" spans="1:15" ht="18.75" hidden="1" customHeight="1" thickTop="1" thickBot="1">
      <c r="A2068" s="164"/>
      <c r="B2068" s="181"/>
      <c r="C2068" s="111"/>
      <c r="D2068" s="83"/>
      <c r="E2068" s="111"/>
      <c r="F2068" s="111"/>
      <c r="G2068" s="111"/>
      <c r="H2068" s="111"/>
      <c r="I2068" s="218"/>
      <c r="J2068" s="262"/>
      <c r="K2068" s="184">
        <v>0</v>
      </c>
      <c r="L2068" s="77"/>
      <c r="M2068" s="105"/>
      <c r="N2068" s="44"/>
      <c r="O2068" s="76"/>
    </row>
    <row r="2069" spans="1:15" ht="18.75" hidden="1" customHeight="1" thickTop="1" thickBot="1">
      <c r="A2069" s="164"/>
      <c r="B2069" s="181"/>
      <c r="C2069" s="111"/>
      <c r="D2069" s="83"/>
      <c r="E2069" s="111"/>
      <c r="F2069" s="111"/>
      <c r="G2069" s="111"/>
      <c r="H2069" s="111"/>
      <c r="I2069" s="218"/>
      <c r="J2069" s="262"/>
      <c r="K2069" s="184">
        <v>0</v>
      </c>
      <c r="L2069" s="77"/>
      <c r="M2069" s="105"/>
      <c r="N2069" s="44"/>
      <c r="O2069" s="76"/>
    </row>
    <row r="2070" spans="1:15" ht="18.75" hidden="1" customHeight="1" thickTop="1" thickBot="1">
      <c r="A2070" s="164"/>
      <c r="B2070" s="181"/>
      <c r="C2070" s="111"/>
      <c r="D2070" s="83"/>
      <c r="E2070" s="111"/>
      <c r="F2070" s="111"/>
      <c r="G2070" s="111"/>
      <c r="H2070" s="111"/>
      <c r="I2070" s="218"/>
      <c r="J2070" s="262"/>
      <c r="K2070" s="184">
        <v>0</v>
      </c>
      <c r="L2070" s="77"/>
      <c r="M2070" s="105"/>
      <c r="N2070" s="44"/>
      <c r="O2070" s="76"/>
    </row>
    <row r="2071" spans="1:15" ht="18.75" hidden="1" customHeight="1" thickTop="1" thickBot="1">
      <c r="A2071" s="164"/>
      <c r="B2071" s="181"/>
      <c r="C2071" s="111"/>
      <c r="D2071" s="83"/>
      <c r="E2071" s="111"/>
      <c r="F2071" s="111"/>
      <c r="G2071" s="111"/>
      <c r="H2071" s="111"/>
      <c r="I2071" s="218"/>
      <c r="J2071" s="262"/>
      <c r="K2071" s="184">
        <v>0</v>
      </c>
      <c r="L2071" s="77"/>
      <c r="M2071" s="105"/>
      <c r="N2071" s="44"/>
      <c r="O2071" s="76"/>
    </row>
    <row r="2072" spans="1:15" ht="18.75" hidden="1" customHeight="1" thickTop="1" thickBot="1">
      <c r="A2072" s="164"/>
      <c r="B2072" s="181"/>
      <c r="C2072" s="111"/>
      <c r="D2072" s="83"/>
      <c r="E2072" s="111"/>
      <c r="F2072" s="111"/>
      <c r="G2072" s="111"/>
      <c r="H2072" s="111"/>
      <c r="I2072" s="218"/>
      <c r="J2072" s="262"/>
      <c r="K2072" s="184">
        <v>0</v>
      </c>
      <c r="L2072" s="77"/>
      <c r="M2072" s="105"/>
      <c r="N2072" s="44"/>
      <c r="O2072" s="76"/>
    </row>
    <row r="2073" spans="1:15" ht="18.75" hidden="1" customHeight="1" thickTop="1" thickBot="1">
      <c r="A2073" s="164"/>
      <c r="B2073" s="181"/>
      <c r="C2073" s="111"/>
      <c r="D2073" s="83"/>
      <c r="E2073" s="111"/>
      <c r="F2073" s="111"/>
      <c r="G2073" s="111"/>
      <c r="H2073" s="111"/>
      <c r="I2073" s="218"/>
      <c r="J2073" s="262"/>
      <c r="K2073" s="184">
        <v>0</v>
      </c>
      <c r="L2073" s="77"/>
      <c r="M2073" s="105"/>
      <c r="N2073" s="44"/>
      <c r="O2073" s="76"/>
    </row>
    <row r="2074" spans="1:15" ht="18.75" hidden="1" customHeight="1" thickTop="1" thickBot="1">
      <c r="A2074" s="164"/>
      <c r="B2074" s="181"/>
      <c r="C2074" s="111"/>
      <c r="D2074" s="83"/>
      <c r="E2074" s="111"/>
      <c r="F2074" s="111"/>
      <c r="G2074" s="111"/>
      <c r="H2074" s="111"/>
      <c r="I2074" s="218"/>
      <c r="J2074" s="262"/>
      <c r="K2074" s="184">
        <v>0</v>
      </c>
      <c r="L2074" s="77"/>
      <c r="M2074" s="105"/>
      <c r="N2074" s="44"/>
      <c r="O2074" s="76"/>
    </row>
    <row r="2075" spans="1:15" ht="18.75" hidden="1" customHeight="1" thickTop="1" thickBot="1">
      <c r="A2075" s="164"/>
      <c r="B2075" s="181"/>
      <c r="C2075" s="111"/>
      <c r="D2075" s="83"/>
      <c r="E2075" s="111"/>
      <c r="F2075" s="111"/>
      <c r="G2075" s="111"/>
      <c r="H2075" s="111"/>
      <c r="I2075" s="218"/>
      <c r="J2075" s="262"/>
      <c r="K2075" s="184">
        <v>0</v>
      </c>
      <c r="L2075" s="77"/>
      <c r="M2075" s="105"/>
      <c r="N2075" s="44"/>
      <c r="O2075" s="76"/>
    </row>
    <row r="2076" spans="1:15" ht="18.75" customHeight="1" thickTop="1" thickBot="1">
      <c r="A2076" s="164"/>
      <c r="B2076" s="407"/>
      <c r="C2076" s="198" t="s">
        <v>1157</v>
      </c>
      <c r="D2076" s="132">
        <v>7396008</v>
      </c>
      <c r="E2076" s="419" t="s">
        <v>1175</v>
      </c>
      <c r="F2076" s="419"/>
      <c r="G2076" s="419"/>
      <c r="H2076" s="419"/>
      <c r="I2076" s="133" t="s">
        <v>41</v>
      </c>
      <c r="J2076" s="103" t="s">
        <v>388</v>
      </c>
      <c r="K2076" s="101">
        <v>891.57599999999991</v>
      </c>
      <c r="L2076" s="70">
        <f t="shared" ref="L2076:L2095" si="158">K2076*(1-$H$3/100)</f>
        <v>891.57599999999991</v>
      </c>
      <c r="M2076" s="66">
        <f t="shared" ref="M2076:M2095" si="159">K2076*$H$2</f>
        <v>37544.265359999998</v>
      </c>
      <c r="N2076" s="43">
        <f t="shared" ref="N2076:N2095" si="160">M2076*(1-$H$3/100)</f>
        <v>37544.265359999998</v>
      </c>
      <c r="O2076" s="76"/>
    </row>
    <row r="2077" spans="1:15" ht="18.75" customHeight="1" thickTop="1" thickBot="1">
      <c r="A2077" s="164"/>
      <c r="B2077" s="405"/>
      <c r="C2077" s="169" t="s">
        <v>1158</v>
      </c>
      <c r="D2077" s="95">
        <v>7396011</v>
      </c>
      <c r="E2077" s="414" t="s">
        <v>1175</v>
      </c>
      <c r="F2077" s="414"/>
      <c r="G2077" s="414"/>
      <c r="H2077" s="414"/>
      <c r="I2077" s="96" t="s">
        <v>41</v>
      </c>
      <c r="J2077" s="170" t="s">
        <v>1105</v>
      </c>
      <c r="K2077" s="98">
        <v>1068.4572396274343</v>
      </c>
      <c r="L2077" s="99">
        <f t="shared" si="158"/>
        <v>1068.4572396274343</v>
      </c>
      <c r="M2077" s="100">
        <f t="shared" si="159"/>
        <v>44992.734360711256</v>
      </c>
      <c r="N2077" s="69">
        <f t="shared" si="160"/>
        <v>44992.734360711256</v>
      </c>
      <c r="O2077" s="76"/>
    </row>
    <row r="2078" spans="1:15" ht="18.75" customHeight="1" thickTop="1" thickBot="1">
      <c r="A2078" s="164"/>
      <c r="B2078" s="405"/>
      <c r="C2078" s="197" t="s">
        <v>1159</v>
      </c>
      <c r="D2078" s="37">
        <v>7396108</v>
      </c>
      <c r="E2078" s="408" t="s">
        <v>1176</v>
      </c>
      <c r="F2078" s="408"/>
      <c r="G2078" s="408"/>
      <c r="H2078" s="408"/>
      <c r="I2078" s="65" t="s">
        <v>41</v>
      </c>
      <c r="J2078" s="103" t="s">
        <v>388</v>
      </c>
      <c r="K2078" s="101">
        <v>1008.5039999999999</v>
      </c>
      <c r="L2078" s="70">
        <f t="shared" si="158"/>
        <v>1008.5039999999999</v>
      </c>
      <c r="M2078" s="66">
        <f t="shared" si="159"/>
        <v>42468.103439999999</v>
      </c>
      <c r="N2078" s="43">
        <f t="shared" si="160"/>
        <v>42468.103439999999</v>
      </c>
      <c r="O2078" s="76"/>
    </row>
    <row r="2079" spans="1:15" ht="18.75" customHeight="1" thickTop="1" thickBot="1">
      <c r="A2079" s="164"/>
      <c r="B2079" s="405"/>
      <c r="C2079" s="169" t="s">
        <v>1160</v>
      </c>
      <c r="D2079" s="95">
        <v>7396111</v>
      </c>
      <c r="E2079" s="414" t="s">
        <v>1176</v>
      </c>
      <c r="F2079" s="414"/>
      <c r="G2079" s="414"/>
      <c r="H2079" s="414"/>
      <c r="I2079" s="96" t="s">
        <v>41</v>
      </c>
      <c r="J2079" s="170" t="s">
        <v>1105</v>
      </c>
      <c r="K2079" s="98">
        <v>1154.664</v>
      </c>
      <c r="L2079" s="99">
        <f t="shared" si="158"/>
        <v>1154.664</v>
      </c>
      <c r="M2079" s="100">
        <f t="shared" si="159"/>
        <v>48622.901039999997</v>
      </c>
      <c r="N2079" s="69">
        <f t="shared" si="160"/>
        <v>48622.901039999997</v>
      </c>
      <c r="O2079" s="76"/>
    </row>
    <row r="2080" spans="1:15" ht="18.75" customHeight="1" thickTop="1" thickBot="1">
      <c r="A2080" s="164"/>
      <c r="B2080" s="405"/>
      <c r="C2080" s="197" t="s">
        <v>1161</v>
      </c>
      <c r="D2080" s="37">
        <v>7396208</v>
      </c>
      <c r="E2080" s="408" t="s">
        <v>1177</v>
      </c>
      <c r="F2080" s="408"/>
      <c r="G2080" s="408"/>
      <c r="H2080" s="408"/>
      <c r="I2080" s="65" t="s">
        <v>41</v>
      </c>
      <c r="J2080" s="103" t="s">
        <v>388</v>
      </c>
      <c r="K2080" s="101">
        <v>1037.7359999999999</v>
      </c>
      <c r="L2080" s="70">
        <f t="shared" si="158"/>
        <v>1037.7359999999999</v>
      </c>
      <c r="M2080" s="66">
        <f t="shared" si="159"/>
        <v>43699.062959999996</v>
      </c>
      <c r="N2080" s="43">
        <f t="shared" si="160"/>
        <v>43699.062959999996</v>
      </c>
      <c r="O2080" s="76"/>
    </row>
    <row r="2081" spans="1:16" ht="18.75" customHeight="1" thickTop="1" thickBot="1">
      <c r="A2081" s="164"/>
      <c r="B2081" s="405"/>
      <c r="C2081" s="169" t="s">
        <v>1162</v>
      </c>
      <c r="D2081" s="95">
        <v>7396211</v>
      </c>
      <c r="E2081" s="414" t="s">
        <v>1177</v>
      </c>
      <c r="F2081" s="414"/>
      <c r="G2081" s="414"/>
      <c r="H2081" s="414"/>
      <c r="I2081" s="96" t="s">
        <v>41</v>
      </c>
      <c r="J2081" s="170" t="s">
        <v>1105</v>
      </c>
      <c r="K2081" s="98">
        <v>1242.3599999999999</v>
      </c>
      <c r="L2081" s="99">
        <f t="shared" si="158"/>
        <v>1242.3599999999999</v>
      </c>
      <c r="M2081" s="100">
        <f t="shared" si="159"/>
        <v>52315.779599999994</v>
      </c>
      <c r="N2081" s="69">
        <f t="shared" si="160"/>
        <v>52315.779599999994</v>
      </c>
      <c r="O2081" s="76"/>
    </row>
    <row r="2082" spans="1:16" ht="18.75" customHeight="1" thickTop="1" thickBot="1">
      <c r="A2082" s="164"/>
      <c r="B2082" s="405"/>
      <c r="C2082" s="197" t="s">
        <v>1163</v>
      </c>
      <c r="D2082" s="37">
        <v>7396308</v>
      </c>
      <c r="E2082" s="408" t="s">
        <v>1178</v>
      </c>
      <c r="F2082" s="408"/>
      <c r="G2082" s="408"/>
      <c r="H2082" s="408"/>
      <c r="I2082" s="65" t="s">
        <v>41</v>
      </c>
      <c r="J2082" s="103" t="s">
        <v>388</v>
      </c>
      <c r="K2082" s="101">
        <v>1109.3543999999999</v>
      </c>
      <c r="L2082" s="70">
        <f t="shared" si="158"/>
        <v>1109.3543999999999</v>
      </c>
      <c r="M2082" s="66">
        <f t="shared" si="159"/>
        <v>46714.913783999997</v>
      </c>
      <c r="N2082" s="43">
        <f t="shared" si="160"/>
        <v>46714.913783999997</v>
      </c>
      <c r="O2082" s="76"/>
    </row>
    <row r="2083" spans="1:16" ht="18.75" customHeight="1" thickTop="1" thickBot="1">
      <c r="A2083" s="164"/>
      <c r="B2083" s="405"/>
      <c r="C2083" s="169" t="s">
        <v>1164</v>
      </c>
      <c r="D2083" s="95">
        <v>7396311</v>
      </c>
      <c r="E2083" s="414" t="s">
        <v>1178</v>
      </c>
      <c r="F2083" s="414"/>
      <c r="G2083" s="414"/>
      <c r="H2083" s="414"/>
      <c r="I2083" s="96" t="s">
        <v>41</v>
      </c>
      <c r="J2083" s="170" t="s">
        <v>1105</v>
      </c>
      <c r="K2083" s="98">
        <v>1353.1041490262489</v>
      </c>
      <c r="L2083" s="99">
        <f t="shared" si="158"/>
        <v>1353.1041490262489</v>
      </c>
      <c r="M2083" s="100">
        <f t="shared" si="159"/>
        <v>56979.215715495338</v>
      </c>
      <c r="N2083" s="69">
        <f t="shared" si="160"/>
        <v>56979.215715495338</v>
      </c>
      <c r="O2083" s="76"/>
    </row>
    <row r="2084" spans="1:16" ht="18.75" customHeight="1" thickTop="1" thickBot="1">
      <c r="A2084" s="164"/>
      <c r="B2084" s="405"/>
      <c r="C2084" s="197" t="s">
        <v>1165</v>
      </c>
      <c r="D2084" s="37">
        <v>7396408</v>
      </c>
      <c r="E2084" s="408" t="s">
        <v>1179</v>
      </c>
      <c r="F2084" s="408"/>
      <c r="G2084" s="408"/>
      <c r="H2084" s="408"/>
      <c r="I2084" s="65" t="s">
        <v>41</v>
      </c>
      <c r="J2084" s="103" t="s">
        <v>388</v>
      </c>
      <c r="K2084" s="101">
        <v>1205.82</v>
      </c>
      <c r="L2084" s="70">
        <f t="shared" si="158"/>
        <v>1205.82</v>
      </c>
      <c r="M2084" s="66">
        <f t="shared" si="159"/>
        <v>50777.080199999997</v>
      </c>
      <c r="N2084" s="43">
        <f t="shared" si="160"/>
        <v>50777.080199999997</v>
      </c>
      <c r="O2084" s="76"/>
    </row>
    <row r="2085" spans="1:16" ht="18.75" customHeight="1" thickTop="1" thickBot="1">
      <c r="A2085" s="164"/>
      <c r="B2085" s="405"/>
      <c r="C2085" s="169" t="s">
        <v>1166</v>
      </c>
      <c r="D2085" s="95">
        <v>7396411</v>
      </c>
      <c r="E2085" s="414" t="s">
        <v>1179</v>
      </c>
      <c r="F2085" s="414"/>
      <c r="G2085" s="414"/>
      <c r="H2085" s="414"/>
      <c r="I2085" s="96" t="s">
        <v>41</v>
      </c>
      <c r="J2085" s="170" t="s">
        <v>1105</v>
      </c>
      <c r="K2085" s="98">
        <v>1410.444</v>
      </c>
      <c r="L2085" s="99">
        <f t="shared" si="158"/>
        <v>1410.444</v>
      </c>
      <c r="M2085" s="100">
        <f t="shared" si="159"/>
        <v>59393.796839999995</v>
      </c>
      <c r="N2085" s="69">
        <f t="shared" si="160"/>
        <v>59393.796839999995</v>
      </c>
      <c r="O2085" s="76"/>
    </row>
    <row r="2086" spans="1:16" ht="18.75" customHeight="1" thickTop="1" thickBot="1">
      <c r="A2086" s="164"/>
      <c r="B2086" s="405"/>
      <c r="C2086" s="197" t="s">
        <v>1167</v>
      </c>
      <c r="D2086" s="37">
        <v>7396508</v>
      </c>
      <c r="E2086" s="408" t="s">
        <v>1180</v>
      </c>
      <c r="F2086" s="408"/>
      <c r="G2086" s="408"/>
      <c r="H2086" s="408"/>
      <c r="I2086" s="65" t="s">
        <v>41</v>
      </c>
      <c r="J2086" s="103" t="s">
        <v>388</v>
      </c>
      <c r="K2086" s="101">
        <v>1300.8240000000001</v>
      </c>
      <c r="L2086" s="70">
        <f t="shared" si="158"/>
        <v>1300.8240000000001</v>
      </c>
      <c r="M2086" s="66">
        <f t="shared" si="159"/>
        <v>54777.698640000002</v>
      </c>
      <c r="N2086" s="43">
        <f t="shared" si="160"/>
        <v>54777.698640000002</v>
      </c>
      <c r="O2086" s="76"/>
    </row>
    <row r="2087" spans="1:16" ht="18.75" customHeight="1" thickTop="1" thickBot="1">
      <c r="A2087" s="164"/>
      <c r="B2087" s="405"/>
      <c r="C2087" s="169" t="s">
        <v>1168</v>
      </c>
      <c r="D2087" s="95">
        <v>7396511</v>
      </c>
      <c r="E2087" s="414" t="s">
        <v>1180</v>
      </c>
      <c r="F2087" s="414"/>
      <c r="G2087" s="414"/>
      <c r="H2087" s="414"/>
      <c r="I2087" s="96" t="s">
        <v>41</v>
      </c>
      <c r="J2087" s="170" t="s">
        <v>1105</v>
      </c>
      <c r="K2087" s="98">
        <v>1511.2275698560541</v>
      </c>
      <c r="L2087" s="99">
        <f t="shared" si="158"/>
        <v>1511.2275698560541</v>
      </c>
      <c r="M2087" s="100">
        <f t="shared" si="159"/>
        <v>63637.792966638437</v>
      </c>
      <c r="N2087" s="69">
        <f t="shared" si="160"/>
        <v>63637.792966638437</v>
      </c>
      <c r="O2087" s="76"/>
    </row>
    <row r="2088" spans="1:16" ht="18.75" customHeight="1" thickTop="1" thickBot="1">
      <c r="A2088" s="164"/>
      <c r="B2088" s="405"/>
      <c r="C2088" s="197" t="s">
        <v>1169</v>
      </c>
      <c r="D2088" s="37">
        <v>7396608</v>
      </c>
      <c r="E2088" s="408" t="s">
        <v>1181</v>
      </c>
      <c r="F2088" s="408"/>
      <c r="G2088" s="408"/>
      <c r="H2088" s="408"/>
      <c r="I2088" s="65" t="s">
        <v>41</v>
      </c>
      <c r="J2088" s="103" t="s">
        <v>388</v>
      </c>
      <c r="K2088" s="101">
        <v>1376.8271999999999</v>
      </c>
      <c r="L2088" s="70">
        <f t="shared" si="158"/>
        <v>1376.8271999999999</v>
      </c>
      <c r="M2088" s="66">
        <f t="shared" si="159"/>
        <v>57978.193391999994</v>
      </c>
      <c r="N2088" s="43">
        <f t="shared" si="160"/>
        <v>57978.193391999994</v>
      </c>
      <c r="O2088" s="76"/>
    </row>
    <row r="2089" spans="1:16" ht="18.75" customHeight="1" thickTop="1" thickBot="1">
      <c r="A2089" s="164"/>
      <c r="B2089" s="405"/>
      <c r="C2089" s="169" t="s">
        <v>1170</v>
      </c>
      <c r="D2089" s="95">
        <v>7396611</v>
      </c>
      <c r="E2089" s="414" t="s">
        <v>1181</v>
      </c>
      <c r="F2089" s="414"/>
      <c r="G2089" s="414"/>
      <c r="H2089" s="414"/>
      <c r="I2089" s="96" t="s">
        <v>41</v>
      </c>
      <c r="J2089" s="170" t="s">
        <v>1105</v>
      </c>
      <c r="K2089" s="98">
        <v>1552.2192</v>
      </c>
      <c r="L2089" s="99">
        <f t="shared" si="158"/>
        <v>1552.2192</v>
      </c>
      <c r="M2089" s="100">
        <f t="shared" si="159"/>
        <v>65363.950511999996</v>
      </c>
      <c r="N2089" s="69">
        <f t="shared" si="160"/>
        <v>65363.950511999996</v>
      </c>
      <c r="O2089" s="76"/>
    </row>
    <row r="2090" spans="1:16" ht="18.75" customHeight="1" thickTop="1" thickBot="1">
      <c r="A2090" s="164"/>
      <c r="B2090" s="405"/>
      <c r="C2090" s="197" t="s">
        <v>1171</v>
      </c>
      <c r="D2090" s="37">
        <v>7396708</v>
      </c>
      <c r="E2090" s="408" t="s">
        <v>1182</v>
      </c>
      <c r="F2090" s="408"/>
      <c r="G2090" s="408"/>
      <c r="H2090" s="408"/>
      <c r="I2090" s="65" t="s">
        <v>41</v>
      </c>
      <c r="J2090" s="103" t="s">
        <v>388</v>
      </c>
      <c r="K2090" s="61">
        <v>1826.9999999999998</v>
      </c>
      <c r="L2090" s="62">
        <f t="shared" si="158"/>
        <v>1826.9999999999998</v>
      </c>
      <c r="M2090" s="63">
        <f t="shared" si="159"/>
        <v>76934.969999999987</v>
      </c>
      <c r="N2090" s="67">
        <f t="shared" si="160"/>
        <v>76934.969999999987</v>
      </c>
      <c r="O2090" s="76"/>
    </row>
    <row r="2091" spans="1:16" ht="18.75" customHeight="1" thickTop="1" thickBot="1">
      <c r="A2091" s="427"/>
      <c r="B2091" s="405"/>
      <c r="C2091" s="169" t="s">
        <v>1172</v>
      </c>
      <c r="D2091" s="95">
        <v>7396711</v>
      </c>
      <c r="E2091" s="414" t="s">
        <v>1182</v>
      </c>
      <c r="F2091" s="414"/>
      <c r="G2091" s="414"/>
      <c r="H2091" s="414"/>
      <c r="I2091" s="96" t="s">
        <v>41</v>
      </c>
      <c r="J2091" s="170" t="s">
        <v>1105</v>
      </c>
      <c r="K2091" s="98">
        <v>1973.1599999999999</v>
      </c>
      <c r="L2091" s="99">
        <f t="shared" si="158"/>
        <v>1973.1599999999999</v>
      </c>
      <c r="M2091" s="100">
        <f t="shared" si="159"/>
        <v>83089.767599999992</v>
      </c>
      <c r="N2091" s="69">
        <f t="shared" si="160"/>
        <v>83089.767599999992</v>
      </c>
      <c r="O2091" s="76"/>
    </row>
    <row r="2092" spans="1:16" ht="18.75" customHeight="1" thickTop="1" thickBot="1">
      <c r="A2092" s="427"/>
      <c r="B2092" s="405"/>
      <c r="C2092" s="197" t="s">
        <v>1173</v>
      </c>
      <c r="D2092" s="37">
        <v>7396808</v>
      </c>
      <c r="E2092" s="408" t="s">
        <v>1183</v>
      </c>
      <c r="F2092" s="408"/>
      <c r="G2092" s="408"/>
      <c r="H2092" s="408"/>
      <c r="I2092" s="65" t="s">
        <v>41</v>
      </c>
      <c r="J2092" s="103" t="s">
        <v>388</v>
      </c>
      <c r="K2092" s="101">
        <v>2177.7840000000001</v>
      </c>
      <c r="L2092" s="70">
        <f t="shared" si="158"/>
        <v>2177.7840000000001</v>
      </c>
      <c r="M2092" s="66">
        <f t="shared" si="159"/>
        <v>91706.484240000005</v>
      </c>
      <c r="N2092" s="43">
        <f t="shared" si="160"/>
        <v>91706.484240000005</v>
      </c>
      <c r="O2092" s="76"/>
    </row>
    <row r="2093" spans="1:16" ht="18.75" customHeight="1" thickTop="1" thickBot="1">
      <c r="A2093" s="427"/>
      <c r="B2093" s="405"/>
      <c r="C2093" s="169" t="s">
        <v>1174</v>
      </c>
      <c r="D2093" s="95">
        <v>7396811</v>
      </c>
      <c r="E2093" s="414" t="s">
        <v>1183</v>
      </c>
      <c r="F2093" s="414"/>
      <c r="G2093" s="414"/>
      <c r="H2093" s="414"/>
      <c r="I2093" s="96" t="s">
        <v>41</v>
      </c>
      <c r="J2093" s="170" t="s">
        <v>1105</v>
      </c>
      <c r="K2093" s="98">
        <v>2323.944</v>
      </c>
      <c r="L2093" s="99">
        <f t="shared" si="158"/>
        <v>2323.944</v>
      </c>
      <c r="M2093" s="100">
        <f t="shared" si="159"/>
        <v>97861.281839999996</v>
      </c>
      <c r="N2093" s="69">
        <f t="shared" si="160"/>
        <v>97861.281839999996</v>
      </c>
      <c r="O2093" s="76"/>
    </row>
    <row r="2094" spans="1:16" ht="18.75" customHeight="1" thickTop="1" thickBot="1">
      <c r="A2094" s="427"/>
      <c r="B2094" s="405"/>
      <c r="C2094" s="169" t="s">
        <v>1185</v>
      </c>
      <c r="D2094" s="95">
        <v>7399008</v>
      </c>
      <c r="E2094" s="414" t="s">
        <v>1186</v>
      </c>
      <c r="F2094" s="414"/>
      <c r="G2094" s="414"/>
      <c r="H2094" s="414"/>
      <c r="I2094" s="96" t="s">
        <v>41</v>
      </c>
      <c r="J2094" s="103" t="s">
        <v>388</v>
      </c>
      <c r="K2094" s="98">
        <v>182.7</v>
      </c>
      <c r="L2094" s="99">
        <f t="shared" si="158"/>
        <v>182.7</v>
      </c>
      <c r="M2094" s="100">
        <f t="shared" si="159"/>
        <v>7693.4969999999994</v>
      </c>
      <c r="N2094" s="69">
        <f t="shared" si="160"/>
        <v>7693.4969999999994</v>
      </c>
      <c r="O2094" s="76"/>
    </row>
    <row r="2095" spans="1:16" ht="18.75" customHeight="1" thickTop="1" thickBot="1">
      <c r="A2095" s="427"/>
      <c r="B2095" s="406"/>
      <c r="C2095" s="166" t="s">
        <v>1184</v>
      </c>
      <c r="D2095" s="106">
        <v>7399108</v>
      </c>
      <c r="E2095" s="409" t="s">
        <v>1187</v>
      </c>
      <c r="F2095" s="409"/>
      <c r="G2095" s="409"/>
      <c r="H2095" s="409"/>
      <c r="I2095" s="113" t="s">
        <v>41</v>
      </c>
      <c r="J2095" s="103" t="s">
        <v>388</v>
      </c>
      <c r="K2095" s="114">
        <v>248.47199999999998</v>
      </c>
      <c r="L2095" s="109">
        <f t="shared" si="158"/>
        <v>248.47199999999998</v>
      </c>
      <c r="M2095" s="108">
        <f t="shared" si="159"/>
        <v>10463.155919999999</v>
      </c>
      <c r="N2095" s="118">
        <f t="shared" si="160"/>
        <v>10463.155919999999</v>
      </c>
      <c r="O2095" s="76"/>
    </row>
    <row r="2096" spans="1:16" ht="18.75" hidden="1" customHeight="1" thickTop="1" thickBot="1">
      <c r="A2096" s="427"/>
      <c r="B2096" s="181"/>
      <c r="C2096" s="253"/>
      <c r="D2096" s="83"/>
      <c r="E2096" s="111"/>
      <c r="F2096" s="111"/>
      <c r="G2096" s="111"/>
      <c r="H2096" s="111"/>
      <c r="I2096" s="218"/>
      <c r="J2096" s="103"/>
      <c r="K2096" s="184">
        <v>0</v>
      </c>
      <c r="L2096" s="77"/>
      <c r="M2096" s="105"/>
      <c r="N2096" s="44"/>
      <c r="O2096" s="76"/>
      <c r="P2096" s="3">
        <f t="shared" ref="P2096:P2105" si="161">K2096*1.16</f>
        <v>0</v>
      </c>
    </row>
    <row r="2097" spans="1:16" ht="18.75" hidden="1" customHeight="1" thickTop="1" thickBot="1">
      <c r="A2097" s="427"/>
      <c r="B2097" s="181"/>
      <c r="C2097" s="253"/>
      <c r="D2097" s="83"/>
      <c r="E2097" s="111"/>
      <c r="F2097" s="111"/>
      <c r="G2097" s="111"/>
      <c r="H2097" s="111"/>
      <c r="I2097" s="218"/>
      <c r="J2097" s="103"/>
      <c r="K2097" s="184">
        <v>0</v>
      </c>
      <c r="L2097" s="77"/>
      <c r="M2097" s="105"/>
      <c r="N2097" s="44"/>
      <c r="O2097" s="76"/>
      <c r="P2097" s="3">
        <f t="shared" si="161"/>
        <v>0</v>
      </c>
    </row>
    <row r="2098" spans="1:16" ht="18.75" hidden="1" customHeight="1" thickTop="1" thickBot="1">
      <c r="A2098" s="427"/>
      <c r="B2098" s="181"/>
      <c r="C2098" s="253"/>
      <c r="D2098" s="83"/>
      <c r="E2098" s="111"/>
      <c r="F2098" s="111"/>
      <c r="G2098" s="111"/>
      <c r="H2098" s="111"/>
      <c r="I2098" s="218"/>
      <c r="J2098" s="103"/>
      <c r="K2098" s="184">
        <v>0</v>
      </c>
      <c r="L2098" s="77"/>
      <c r="M2098" s="105"/>
      <c r="N2098" s="44"/>
      <c r="O2098" s="76"/>
      <c r="P2098" s="3">
        <f t="shared" si="161"/>
        <v>0</v>
      </c>
    </row>
    <row r="2099" spans="1:16" ht="18.75" hidden="1" customHeight="1" thickTop="1" thickBot="1">
      <c r="A2099" s="427"/>
      <c r="B2099" s="181"/>
      <c r="C2099" s="253"/>
      <c r="D2099" s="83"/>
      <c r="E2099" s="111"/>
      <c r="F2099" s="111"/>
      <c r="G2099" s="111"/>
      <c r="H2099" s="111"/>
      <c r="I2099" s="218"/>
      <c r="J2099" s="103"/>
      <c r="K2099" s="184">
        <v>0</v>
      </c>
      <c r="L2099" s="77"/>
      <c r="M2099" s="105"/>
      <c r="N2099" s="44"/>
      <c r="O2099" s="76"/>
      <c r="P2099" s="3">
        <f t="shared" si="161"/>
        <v>0</v>
      </c>
    </row>
    <row r="2100" spans="1:16" ht="18.75" hidden="1" customHeight="1" thickTop="1" thickBot="1">
      <c r="A2100" s="427"/>
      <c r="B2100" s="181"/>
      <c r="C2100" s="253"/>
      <c r="D2100" s="83"/>
      <c r="E2100" s="111"/>
      <c r="F2100" s="111"/>
      <c r="G2100" s="111"/>
      <c r="H2100" s="111"/>
      <c r="I2100" s="218"/>
      <c r="J2100" s="103"/>
      <c r="K2100" s="184">
        <v>0</v>
      </c>
      <c r="L2100" s="77"/>
      <c r="M2100" s="105"/>
      <c r="N2100" s="44"/>
      <c r="O2100" s="76"/>
      <c r="P2100" s="3">
        <f t="shared" si="161"/>
        <v>0</v>
      </c>
    </row>
    <row r="2101" spans="1:16" ht="18.75" hidden="1" customHeight="1" thickTop="1" thickBot="1">
      <c r="A2101" s="427"/>
      <c r="B2101" s="181"/>
      <c r="C2101" s="253"/>
      <c r="D2101" s="83"/>
      <c r="E2101" s="111"/>
      <c r="F2101" s="111"/>
      <c r="G2101" s="111"/>
      <c r="H2101" s="111"/>
      <c r="I2101" s="218"/>
      <c r="J2101" s="103"/>
      <c r="K2101" s="184">
        <v>0</v>
      </c>
      <c r="L2101" s="77"/>
      <c r="M2101" s="105"/>
      <c r="N2101" s="44"/>
      <c r="O2101" s="76"/>
      <c r="P2101" s="3">
        <f t="shared" si="161"/>
        <v>0</v>
      </c>
    </row>
    <row r="2102" spans="1:16" ht="18.75" hidden="1" customHeight="1" thickTop="1" thickBot="1">
      <c r="A2102" s="427"/>
      <c r="B2102" s="181"/>
      <c r="C2102" s="253"/>
      <c r="D2102" s="83"/>
      <c r="E2102" s="111"/>
      <c r="F2102" s="111"/>
      <c r="G2102" s="111"/>
      <c r="H2102" s="111"/>
      <c r="I2102" s="218"/>
      <c r="J2102" s="103"/>
      <c r="K2102" s="184">
        <v>0</v>
      </c>
      <c r="L2102" s="77"/>
      <c r="M2102" s="105"/>
      <c r="N2102" s="44"/>
      <c r="O2102" s="76"/>
      <c r="P2102" s="3">
        <f t="shared" si="161"/>
        <v>0</v>
      </c>
    </row>
    <row r="2103" spans="1:16" ht="18.75" hidden="1" customHeight="1" thickTop="1" thickBot="1">
      <c r="A2103" s="427"/>
      <c r="B2103" s="181"/>
      <c r="C2103" s="253"/>
      <c r="D2103" s="83"/>
      <c r="E2103" s="111"/>
      <c r="F2103" s="111"/>
      <c r="G2103" s="111"/>
      <c r="H2103" s="111"/>
      <c r="I2103" s="218"/>
      <c r="J2103" s="103"/>
      <c r="K2103" s="184">
        <v>0</v>
      </c>
      <c r="L2103" s="77"/>
      <c r="M2103" s="105"/>
      <c r="N2103" s="44"/>
      <c r="O2103" s="76"/>
      <c r="P2103" s="3">
        <f t="shared" si="161"/>
        <v>0</v>
      </c>
    </row>
    <row r="2104" spans="1:16" ht="18.75" hidden="1" customHeight="1" thickTop="1" thickBot="1">
      <c r="A2104" s="427"/>
      <c r="B2104" s="181"/>
      <c r="C2104" s="253"/>
      <c r="D2104" s="83"/>
      <c r="E2104" s="111"/>
      <c r="F2104" s="111"/>
      <c r="G2104" s="111"/>
      <c r="H2104" s="111"/>
      <c r="I2104" s="218"/>
      <c r="J2104" s="103"/>
      <c r="K2104" s="184">
        <v>0</v>
      </c>
      <c r="L2104" s="77"/>
      <c r="M2104" s="105"/>
      <c r="N2104" s="44"/>
      <c r="O2104" s="76"/>
      <c r="P2104" s="3">
        <f t="shared" si="161"/>
        <v>0</v>
      </c>
    </row>
    <row r="2105" spans="1:16" ht="18.75" hidden="1" customHeight="1" thickTop="1" thickBot="1">
      <c r="A2105" s="427"/>
      <c r="B2105" s="181"/>
      <c r="C2105" s="253"/>
      <c r="D2105" s="83"/>
      <c r="E2105" s="111"/>
      <c r="F2105" s="111"/>
      <c r="G2105" s="111"/>
      <c r="H2105" s="111"/>
      <c r="I2105" s="218"/>
      <c r="J2105" s="103"/>
      <c r="K2105" s="184">
        <v>0</v>
      </c>
      <c r="L2105" s="77"/>
      <c r="M2105" s="105"/>
      <c r="N2105" s="44"/>
      <c r="O2105" s="76"/>
      <c r="P2105" s="3">
        <f t="shared" si="161"/>
        <v>0</v>
      </c>
    </row>
    <row r="2106" spans="1:16" ht="18.75" customHeight="1" thickTop="1" thickBot="1">
      <c r="A2106" s="427"/>
      <c r="B2106" s="407"/>
      <c r="C2106" s="198" t="s">
        <v>1254</v>
      </c>
      <c r="D2106" s="132">
        <v>7400101</v>
      </c>
      <c r="E2106" s="419" t="s">
        <v>1251</v>
      </c>
      <c r="F2106" s="419"/>
      <c r="G2106" s="419"/>
      <c r="H2106" s="419"/>
      <c r="I2106" s="133" t="s">
        <v>41</v>
      </c>
      <c r="J2106" s="60" t="s">
        <v>385</v>
      </c>
      <c r="K2106" s="40">
        <v>2.1959</v>
      </c>
      <c r="L2106" s="41">
        <f t="shared" ref="L2106:L2121" si="162">K2106*(1-$H$3/100)</f>
        <v>2.1959</v>
      </c>
      <c r="M2106" s="42">
        <f t="shared" ref="M2106:M2121" si="163">K2106*$H$2</f>
        <v>92.469348999999994</v>
      </c>
      <c r="N2106" s="135">
        <f t="shared" ref="N2106:N2115" si="164">M2106*(1-$H$3/100)</f>
        <v>92.469348999999994</v>
      </c>
      <c r="O2106" s="76"/>
    </row>
    <row r="2107" spans="1:16" ht="18.75" customHeight="1" thickTop="1" thickBot="1">
      <c r="A2107" s="427"/>
      <c r="B2107" s="405"/>
      <c r="C2107" s="197" t="s">
        <v>1255</v>
      </c>
      <c r="D2107" s="37">
        <v>7400102</v>
      </c>
      <c r="E2107" s="408" t="s">
        <v>1251</v>
      </c>
      <c r="F2107" s="408"/>
      <c r="G2107" s="408"/>
      <c r="H2107" s="408"/>
      <c r="I2107" s="65" t="s">
        <v>41</v>
      </c>
      <c r="J2107" s="84" t="s">
        <v>11</v>
      </c>
      <c r="K2107" s="101">
        <v>8.5929000000000002</v>
      </c>
      <c r="L2107" s="70">
        <f t="shared" si="162"/>
        <v>8.5929000000000002</v>
      </c>
      <c r="M2107" s="66">
        <f t="shared" si="163"/>
        <v>361.84701899999999</v>
      </c>
      <c r="N2107" s="43">
        <f t="shared" si="164"/>
        <v>361.84701899999999</v>
      </c>
      <c r="O2107" s="76"/>
    </row>
    <row r="2108" spans="1:16" ht="18.75" customHeight="1" thickTop="1" thickBot="1">
      <c r="A2108" s="427"/>
      <c r="B2108" s="405"/>
      <c r="C2108" s="197" t="s">
        <v>1256</v>
      </c>
      <c r="D2108" s="37">
        <v>7400104</v>
      </c>
      <c r="E2108" s="408" t="s">
        <v>1251</v>
      </c>
      <c r="F2108" s="408"/>
      <c r="G2108" s="408"/>
      <c r="H2108" s="408"/>
      <c r="I2108" s="65" t="s">
        <v>41</v>
      </c>
      <c r="J2108" s="85" t="s">
        <v>386</v>
      </c>
      <c r="K2108" s="101">
        <v>5.0081354784081293</v>
      </c>
      <c r="L2108" s="70">
        <f t="shared" si="162"/>
        <v>5.0081354784081293</v>
      </c>
      <c r="M2108" s="66">
        <f t="shared" si="163"/>
        <v>210.89258499576633</v>
      </c>
      <c r="N2108" s="43">
        <f t="shared" si="164"/>
        <v>210.89258499576633</v>
      </c>
      <c r="O2108" s="76"/>
    </row>
    <row r="2109" spans="1:16" ht="18.75" customHeight="1" thickTop="1" thickBot="1">
      <c r="A2109" s="427"/>
      <c r="B2109" s="405"/>
      <c r="C2109" s="197" t="s">
        <v>1257</v>
      </c>
      <c r="D2109" s="37">
        <v>7400105</v>
      </c>
      <c r="E2109" s="408" t="s">
        <v>1251</v>
      </c>
      <c r="F2109" s="408"/>
      <c r="G2109" s="408"/>
      <c r="H2109" s="408"/>
      <c r="I2109" s="65" t="s">
        <v>41</v>
      </c>
      <c r="J2109" s="153" t="s">
        <v>438</v>
      </c>
      <c r="K2109" s="101">
        <v>4.2985808636748519</v>
      </c>
      <c r="L2109" s="70">
        <f t="shared" si="162"/>
        <v>4.2985808636748519</v>
      </c>
      <c r="M2109" s="66">
        <f t="shared" si="163"/>
        <v>181.01324016934802</v>
      </c>
      <c r="N2109" s="43">
        <f t="shared" si="164"/>
        <v>181.01324016934802</v>
      </c>
      <c r="O2109" s="76"/>
    </row>
    <row r="2110" spans="1:16" ht="18.75" customHeight="1" thickTop="1" thickBot="1">
      <c r="A2110" s="427"/>
      <c r="B2110" s="405"/>
      <c r="C2110" s="169" t="s">
        <v>1258</v>
      </c>
      <c r="D2110" s="95">
        <v>7400111</v>
      </c>
      <c r="E2110" s="414" t="s">
        <v>1251</v>
      </c>
      <c r="F2110" s="414"/>
      <c r="G2110" s="414"/>
      <c r="H2110" s="414"/>
      <c r="I2110" s="96" t="s">
        <v>41</v>
      </c>
      <c r="J2110" s="170" t="s">
        <v>1105</v>
      </c>
      <c r="K2110" s="98">
        <v>3.2827000000000002</v>
      </c>
      <c r="L2110" s="99">
        <f t="shared" si="162"/>
        <v>3.2827000000000002</v>
      </c>
      <c r="M2110" s="100">
        <f t="shared" si="163"/>
        <v>138.234497</v>
      </c>
      <c r="N2110" s="69">
        <f t="shared" si="164"/>
        <v>138.234497</v>
      </c>
      <c r="O2110" s="76"/>
    </row>
    <row r="2111" spans="1:16" ht="18.75" customHeight="1" thickTop="1" thickBot="1">
      <c r="A2111" s="162"/>
      <c r="B2111" s="405"/>
      <c r="C2111" s="197" t="s">
        <v>1259</v>
      </c>
      <c r="D2111" s="37">
        <v>7400201</v>
      </c>
      <c r="E2111" s="408" t="s">
        <v>1252</v>
      </c>
      <c r="F2111" s="408"/>
      <c r="G2111" s="408"/>
      <c r="H2111" s="408"/>
      <c r="I2111" s="65" t="s">
        <v>41</v>
      </c>
      <c r="J2111" s="60" t="s">
        <v>385</v>
      </c>
      <c r="K2111" s="101">
        <v>2.2918400000000001</v>
      </c>
      <c r="L2111" s="70">
        <f t="shared" si="162"/>
        <v>2.2918400000000001</v>
      </c>
      <c r="M2111" s="66">
        <f t="shared" si="163"/>
        <v>96.509382400000007</v>
      </c>
      <c r="N2111" s="43">
        <f t="shared" si="164"/>
        <v>96.509382400000007</v>
      </c>
      <c r="O2111" s="76"/>
    </row>
    <row r="2112" spans="1:16" ht="18.75" customHeight="1" thickTop="1" thickBot="1">
      <c r="A2112" s="162"/>
      <c r="B2112" s="405"/>
      <c r="C2112" s="197" t="s">
        <v>1260</v>
      </c>
      <c r="D2112" s="37">
        <v>7400202</v>
      </c>
      <c r="E2112" s="408" t="s">
        <v>1252</v>
      </c>
      <c r="F2112" s="408"/>
      <c r="G2112" s="408"/>
      <c r="H2112" s="408"/>
      <c r="I2112" s="65" t="s">
        <v>41</v>
      </c>
      <c r="J2112" s="84" t="s">
        <v>11</v>
      </c>
      <c r="K2112" s="101">
        <v>6.8232751905165108</v>
      </c>
      <c r="L2112" s="70">
        <f t="shared" si="162"/>
        <v>6.8232751905165108</v>
      </c>
      <c r="M2112" s="66">
        <f t="shared" si="163"/>
        <v>287.32811827265027</v>
      </c>
      <c r="N2112" s="43">
        <f t="shared" si="164"/>
        <v>287.32811827265027</v>
      </c>
      <c r="O2112" s="76"/>
    </row>
    <row r="2113" spans="1:15" ht="18.75" customHeight="1" thickTop="1" thickBot="1">
      <c r="A2113" s="162"/>
      <c r="B2113" s="405"/>
      <c r="C2113" s="197" t="s">
        <v>1261</v>
      </c>
      <c r="D2113" s="37">
        <v>7400204</v>
      </c>
      <c r="E2113" s="408" t="s">
        <v>1252</v>
      </c>
      <c r="F2113" s="408"/>
      <c r="G2113" s="408"/>
      <c r="H2113" s="408"/>
      <c r="I2113" s="65" t="s">
        <v>41</v>
      </c>
      <c r="J2113" s="85" t="s">
        <v>386</v>
      </c>
      <c r="K2113" s="101">
        <v>5.0493886536833195</v>
      </c>
      <c r="L2113" s="70">
        <f t="shared" si="162"/>
        <v>5.0493886536833195</v>
      </c>
      <c r="M2113" s="66">
        <f t="shared" si="163"/>
        <v>212.62975620660458</v>
      </c>
      <c r="N2113" s="43">
        <f t="shared" si="164"/>
        <v>212.62975620660458</v>
      </c>
      <c r="O2113" s="76"/>
    </row>
    <row r="2114" spans="1:15" ht="18.75" customHeight="1" thickTop="1" thickBot="1">
      <c r="A2114" s="162"/>
      <c r="B2114" s="405"/>
      <c r="C2114" s="197" t="s">
        <v>1262</v>
      </c>
      <c r="D2114" s="37">
        <v>7400205</v>
      </c>
      <c r="E2114" s="408" t="s">
        <v>1252</v>
      </c>
      <c r="F2114" s="408"/>
      <c r="G2114" s="408"/>
      <c r="H2114" s="408"/>
      <c r="I2114" s="65" t="s">
        <v>41</v>
      </c>
      <c r="J2114" s="153" t="s">
        <v>438</v>
      </c>
      <c r="K2114" s="101">
        <v>4.3365337849280268</v>
      </c>
      <c r="L2114" s="70">
        <f t="shared" si="162"/>
        <v>4.3365337849280268</v>
      </c>
      <c r="M2114" s="66">
        <f t="shared" si="163"/>
        <v>182.6114376833192</v>
      </c>
      <c r="N2114" s="43">
        <f t="shared" si="164"/>
        <v>182.6114376833192</v>
      </c>
      <c r="O2114" s="76"/>
    </row>
    <row r="2115" spans="1:15" ht="18.75" customHeight="1" thickTop="1" thickBot="1">
      <c r="A2115" s="162"/>
      <c r="B2115" s="410"/>
      <c r="C2115" s="169" t="s">
        <v>3659</v>
      </c>
      <c r="D2115" s="95">
        <v>7400211</v>
      </c>
      <c r="E2115" s="414" t="s">
        <v>1252</v>
      </c>
      <c r="F2115" s="414"/>
      <c r="G2115" s="414"/>
      <c r="H2115" s="414"/>
      <c r="I2115" s="96" t="s">
        <v>41</v>
      </c>
      <c r="J2115" s="170" t="s">
        <v>1105</v>
      </c>
      <c r="K2115" s="98">
        <v>3.3912800000000001</v>
      </c>
      <c r="L2115" s="99">
        <f t="shared" si="162"/>
        <v>3.3912800000000001</v>
      </c>
      <c r="M2115" s="100">
        <f t="shared" si="163"/>
        <v>142.80680079999999</v>
      </c>
      <c r="N2115" s="69">
        <f t="shared" si="164"/>
        <v>142.80680079999999</v>
      </c>
      <c r="O2115" s="76"/>
    </row>
    <row r="2116" spans="1:15" ht="18.75" customHeight="1" thickTop="1" thickBot="1">
      <c r="A2116" s="422" t="s">
        <v>3</v>
      </c>
      <c r="B2116" s="405"/>
      <c r="C2116" s="197" t="s">
        <v>1263</v>
      </c>
      <c r="D2116" s="37">
        <v>7400601</v>
      </c>
      <c r="E2116" s="408" t="s">
        <v>1253</v>
      </c>
      <c r="F2116" s="408"/>
      <c r="G2116" s="408"/>
      <c r="H2116" s="408"/>
      <c r="I2116" s="65" t="s">
        <v>41</v>
      </c>
      <c r="J2116" s="60" t="s">
        <v>385</v>
      </c>
      <c r="K2116" s="101">
        <v>3.1599699999999999</v>
      </c>
      <c r="L2116" s="70">
        <f t="shared" si="162"/>
        <v>3.1599699999999999</v>
      </c>
      <c r="M2116" s="66">
        <f t="shared" si="163"/>
        <v>133.06633669999999</v>
      </c>
      <c r="N2116" s="43">
        <f t="shared" ref="N2116:N2121" si="165">M2116*(1-$H$3/100)</f>
        <v>133.06633669999999</v>
      </c>
      <c r="O2116" s="76"/>
    </row>
    <row r="2117" spans="1:15" ht="18.75" customHeight="1" thickTop="1" thickBot="1">
      <c r="A2117" s="423"/>
      <c r="B2117" s="405"/>
      <c r="C2117" s="197" t="s">
        <v>1264</v>
      </c>
      <c r="D2117" s="37">
        <v>7400602</v>
      </c>
      <c r="E2117" s="408" t="s">
        <v>1253</v>
      </c>
      <c r="F2117" s="408"/>
      <c r="G2117" s="408"/>
      <c r="H2117" s="408"/>
      <c r="I2117" s="65" t="s">
        <v>41</v>
      </c>
      <c r="J2117" s="84" t="s">
        <v>11</v>
      </c>
      <c r="K2117" s="101">
        <v>7.4173209144792551</v>
      </c>
      <c r="L2117" s="70">
        <f t="shared" si="162"/>
        <v>7.4173209144792551</v>
      </c>
      <c r="M2117" s="66">
        <f t="shared" si="163"/>
        <v>312.34338370872143</v>
      </c>
      <c r="N2117" s="43">
        <f t="shared" si="165"/>
        <v>312.34338370872143</v>
      </c>
      <c r="O2117" s="76"/>
    </row>
    <row r="2118" spans="1:15" ht="18.75" customHeight="1" thickTop="1" thickBot="1">
      <c r="A2118" s="423"/>
      <c r="B2118" s="405"/>
      <c r="C2118" s="197" t="s">
        <v>1265</v>
      </c>
      <c r="D2118" s="37">
        <v>7400604</v>
      </c>
      <c r="E2118" s="408" t="s">
        <v>1253</v>
      </c>
      <c r="F2118" s="408"/>
      <c r="G2118" s="408"/>
      <c r="H2118" s="408"/>
      <c r="I2118" s="65" t="s">
        <v>41</v>
      </c>
      <c r="J2118" s="85" t="s">
        <v>386</v>
      </c>
      <c r="K2118" s="101">
        <v>5.8662015241320908</v>
      </c>
      <c r="L2118" s="70">
        <f t="shared" si="162"/>
        <v>5.8662015241320908</v>
      </c>
      <c r="M2118" s="66">
        <f t="shared" si="163"/>
        <v>247.02574618120235</v>
      </c>
      <c r="N2118" s="43">
        <f t="shared" si="165"/>
        <v>247.02574618120235</v>
      </c>
      <c r="O2118" s="76"/>
    </row>
    <row r="2119" spans="1:15" ht="18.75" customHeight="1" thickTop="1" thickBot="1">
      <c r="A2119" s="423"/>
      <c r="B2119" s="405"/>
      <c r="C2119" s="197" t="s">
        <v>1266</v>
      </c>
      <c r="D2119" s="37">
        <v>7400606</v>
      </c>
      <c r="E2119" s="408" t="s">
        <v>1253</v>
      </c>
      <c r="F2119" s="408"/>
      <c r="G2119" s="408"/>
      <c r="H2119" s="408"/>
      <c r="I2119" s="65" t="s">
        <v>41</v>
      </c>
      <c r="J2119" s="153" t="s">
        <v>438</v>
      </c>
      <c r="K2119" s="101">
        <v>6.1343471634208298</v>
      </c>
      <c r="L2119" s="70">
        <f t="shared" si="162"/>
        <v>6.1343471634208298</v>
      </c>
      <c r="M2119" s="66">
        <f t="shared" si="163"/>
        <v>258.31735905165112</v>
      </c>
      <c r="N2119" s="43">
        <f t="shared" si="165"/>
        <v>258.31735905165112</v>
      </c>
      <c r="O2119" s="76"/>
    </row>
    <row r="2120" spans="1:15" ht="18.75" customHeight="1" thickTop="1" thickBot="1">
      <c r="A2120" s="423"/>
      <c r="B2120" s="405"/>
      <c r="C2120" s="197" t="s">
        <v>1267</v>
      </c>
      <c r="D2120" s="37">
        <v>7400611</v>
      </c>
      <c r="E2120" s="408" t="s">
        <v>1253</v>
      </c>
      <c r="F2120" s="408"/>
      <c r="G2120" s="408"/>
      <c r="H2120" s="408"/>
      <c r="I2120" s="65" t="s">
        <v>41</v>
      </c>
      <c r="J2120" s="170" t="s">
        <v>1105</v>
      </c>
      <c r="K2120" s="101">
        <v>4.3470000000000004</v>
      </c>
      <c r="L2120" s="70">
        <f t="shared" si="162"/>
        <v>4.3470000000000004</v>
      </c>
      <c r="M2120" s="66">
        <f t="shared" si="163"/>
        <v>183.05217000000002</v>
      </c>
      <c r="N2120" s="43">
        <f t="shared" si="165"/>
        <v>183.05217000000002</v>
      </c>
      <c r="O2120" s="76"/>
    </row>
    <row r="2121" spans="1:15" ht="18.75" customHeight="1" thickTop="1" thickBot="1">
      <c r="A2121" s="423"/>
      <c r="B2121" s="406"/>
      <c r="C2121" s="166" t="s">
        <v>1268</v>
      </c>
      <c r="D2121" s="106">
        <v>7400612</v>
      </c>
      <c r="E2121" s="409" t="s">
        <v>1253</v>
      </c>
      <c r="F2121" s="409"/>
      <c r="G2121" s="409"/>
      <c r="H2121" s="409"/>
      <c r="I2121" s="113" t="s">
        <v>41</v>
      </c>
      <c r="J2121" s="172" t="s">
        <v>1188</v>
      </c>
      <c r="K2121" s="114">
        <v>6.8232751905165108</v>
      </c>
      <c r="L2121" s="109">
        <f t="shared" si="162"/>
        <v>6.8232751905165108</v>
      </c>
      <c r="M2121" s="108">
        <f t="shared" si="163"/>
        <v>287.32811827265027</v>
      </c>
      <c r="N2121" s="118">
        <f t="shared" si="165"/>
        <v>287.32811827265027</v>
      </c>
      <c r="O2121" s="76"/>
    </row>
    <row r="2122" spans="1:15" ht="18.75" hidden="1" customHeight="1" thickTop="1" thickBot="1">
      <c r="A2122" s="423"/>
      <c r="B2122" s="181"/>
      <c r="C2122" s="253"/>
      <c r="D2122" s="83"/>
      <c r="E2122" s="111"/>
      <c r="F2122" s="111"/>
      <c r="G2122" s="111"/>
      <c r="H2122" s="111"/>
      <c r="I2122" s="218"/>
      <c r="J2122" s="172"/>
      <c r="K2122" s="184">
        <v>0</v>
      </c>
      <c r="L2122" s="77"/>
      <c r="M2122" s="105"/>
      <c r="N2122" s="44"/>
      <c r="O2122" s="76"/>
    </row>
    <row r="2123" spans="1:15" ht="18.75" hidden="1" customHeight="1" thickTop="1" thickBot="1">
      <c r="A2123" s="423"/>
      <c r="B2123" s="181"/>
      <c r="C2123" s="253"/>
      <c r="D2123" s="83"/>
      <c r="E2123" s="111"/>
      <c r="F2123" s="111"/>
      <c r="G2123" s="111"/>
      <c r="H2123" s="111"/>
      <c r="I2123" s="218"/>
      <c r="J2123" s="172"/>
      <c r="K2123" s="184">
        <v>0</v>
      </c>
      <c r="L2123" s="77"/>
      <c r="M2123" s="105"/>
      <c r="N2123" s="44"/>
      <c r="O2123" s="76"/>
    </row>
    <row r="2124" spans="1:15" ht="18.75" hidden="1" customHeight="1" thickTop="1" thickBot="1">
      <c r="A2124" s="423"/>
      <c r="B2124" s="181"/>
      <c r="C2124" s="253"/>
      <c r="D2124" s="83"/>
      <c r="E2124" s="111"/>
      <c r="F2124" s="111"/>
      <c r="G2124" s="111"/>
      <c r="H2124" s="111"/>
      <c r="I2124" s="218"/>
      <c r="J2124" s="172"/>
      <c r="K2124" s="184">
        <v>0</v>
      </c>
      <c r="L2124" s="77"/>
      <c r="M2124" s="105"/>
      <c r="N2124" s="44"/>
      <c r="O2124" s="76"/>
    </row>
    <row r="2125" spans="1:15" ht="18.75" hidden="1" customHeight="1" thickTop="1" thickBot="1">
      <c r="A2125" s="423"/>
      <c r="B2125" s="181"/>
      <c r="C2125" s="253"/>
      <c r="D2125" s="83"/>
      <c r="E2125" s="111"/>
      <c r="F2125" s="111"/>
      <c r="G2125" s="111"/>
      <c r="H2125" s="111"/>
      <c r="I2125" s="218"/>
      <c r="J2125" s="172"/>
      <c r="K2125" s="184">
        <v>0</v>
      </c>
      <c r="L2125" s="77"/>
      <c r="M2125" s="105"/>
      <c r="N2125" s="44"/>
      <c r="O2125" s="76"/>
    </row>
    <row r="2126" spans="1:15" ht="18.75" hidden="1" customHeight="1" thickTop="1" thickBot="1">
      <c r="A2126" s="423"/>
      <c r="B2126" s="181"/>
      <c r="C2126" s="253"/>
      <c r="D2126" s="83"/>
      <c r="E2126" s="111"/>
      <c r="F2126" s="111"/>
      <c r="G2126" s="111"/>
      <c r="H2126" s="111"/>
      <c r="I2126" s="218"/>
      <c r="J2126" s="172"/>
      <c r="K2126" s="184">
        <v>0</v>
      </c>
      <c r="L2126" s="77"/>
      <c r="M2126" s="105"/>
      <c r="N2126" s="44"/>
      <c r="O2126" s="76"/>
    </row>
    <row r="2127" spans="1:15" ht="18.75" hidden="1" customHeight="1" thickTop="1" thickBot="1">
      <c r="A2127" s="423"/>
      <c r="B2127" s="181"/>
      <c r="C2127" s="253"/>
      <c r="D2127" s="83"/>
      <c r="E2127" s="111"/>
      <c r="F2127" s="111"/>
      <c r="G2127" s="111"/>
      <c r="H2127" s="111"/>
      <c r="I2127" s="218"/>
      <c r="J2127" s="172"/>
      <c r="K2127" s="184">
        <v>0</v>
      </c>
      <c r="L2127" s="77"/>
      <c r="M2127" s="105"/>
      <c r="N2127" s="44"/>
      <c r="O2127" s="76"/>
    </row>
    <row r="2128" spans="1:15" ht="18.75" hidden="1" customHeight="1" thickTop="1" thickBot="1">
      <c r="A2128" s="423"/>
      <c r="B2128" s="181"/>
      <c r="C2128" s="253"/>
      <c r="D2128" s="83"/>
      <c r="E2128" s="111"/>
      <c r="F2128" s="111"/>
      <c r="G2128" s="111"/>
      <c r="H2128" s="111"/>
      <c r="I2128" s="218"/>
      <c r="J2128" s="172"/>
      <c r="K2128" s="184">
        <v>0</v>
      </c>
      <c r="L2128" s="77"/>
      <c r="M2128" s="105"/>
      <c r="N2128" s="44"/>
      <c r="O2128" s="76"/>
    </row>
    <row r="2129" spans="1:15" ht="18.75" hidden="1" customHeight="1" thickTop="1" thickBot="1">
      <c r="A2129" s="423"/>
      <c r="B2129" s="181"/>
      <c r="C2129" s="253"/>
      <c r="D2129" s="83"/>
      <c r="E2129" s="111"/>
      <c r="F2129" s="111"/>
      <c r="G2129" s="111"/>
      <c r="H2129" s="111"/>
      <c r="I2129" s="218"/>
      <c r="J2129" s="172"/>
      <c r="K2129" s="184">
        <v>0</v>
      </c>
      <c r="L2129" s="77"/>
      <c r="M2129" s="105"/>
      <c r="N2129" s="44"/>
      <c r="O2129" s="76"/>
    </row>
    <row r="2130" spans="1:15" ht="18.75" hidden="1" customHeight="1" thickTop="1" thickBot="1">
      <c r="A2130" s="423"/>
      <c r="B2130" s="181"/>
      <c r="C2130" s="253"/>
      <c r="D2130" s="83"/>
      <c r="E2130" s="111"/>
      <c r="F2130" s="111"/>
      <c r="G2130" s="111"/>
      <c r="H2130" s="111"/>
      <c r="I2130" s="218"/>
      <c r="J2130" s="172"/>
      <c r="K2130" s="184">
        <v>0</v>
      </c>
      <c r="L2130" s="77"/>
      <c r="M2130" s="105"/>
      <c r="N2130" s="44"/>
      <c r="O2130" s="76"/>
    </row>
    <row r="2131" spans="1:15" ht="18.75" hidden="1" customHeight="1" thickTop="1" thickBot="1">
      <c r="A2131" s="423"/>
      <c r="B2131" s="181"/>
      <c r="C2131" s="253"/>
      <c r="D2131" s="83"/>
      <c r="E2131" s="111"/>
      <c r="F2131" s="111"/>
      <c r="G2131" s="111"/>
      <c r="H2131" s="111"/>
      <c r="I2131" s="218"/>
      <c r="J2131" s="172"/>
      <c r="K2131" s="184">
        <v>0</v>
      </c>
      <c r="L2131" s="77"/>
      <c r="M2131" s="105"/>
      <c r="N2131" s="44"/>
      <c r="O2131" s="76"/>
    </row>
    <row r="2132" spans="1:15" ht="18.75" customHeight="1" thickTop="1" thickBot="1">
      <c r="A2132" s="423"/>
      <c r="B2132" s="407"/>
      <c r="C2132" s="197" t="s">
        <v>1269</v>
      </c>
      <c r="D2132" s="37">
        <v>7401101</v>
      </c>
      <c r="E2132" s="408" t="s">
        <v>1280</v>
      </c>
      <c r="F2132" s="408"/>
      <c r="G2132" s="408"/>
      <c r="H2132" s="408"/>
      <c r="I2132" s="65" t="s">
        <v>41</v>
      </c>
      <c r="J2132" s="60" t="s">
        <v>385</v>
      </c>
      <c r="K2132" s="101">
        <v>2.2184499999999998</v>
      </c>
      <c r="L2132" s="70">
        <f t="shared" ref="L2132:L2155" si="166">K2132*(1-$H$3/100)</f>
        <v>2.2184499999999998</v>
      </c>
      <c r="M2132" s="66">
        <f t="shared" ref="M2132:M2155" si="167">K2132*$H$2</f>
        <v>93.41892949999999</v>
      </c>
      <c r="N2132" s="43">
        <f t="shared" ref="N2132:N2141" si="168">M2132*(1-$H$3/100)</f>
        <v>93.41892949999999</v>
      </c>
      <c r="O2132" s="76"/>
    </row>
    <row r="2133" spans="1:15" ht="18.75" customHeight="1" thickTop="1" thickBot="1">
      <c r="A2133" s="423"/>
      <c r="B2133" s="405"/>
      <c r="C2133" s="197" t="s">
        <v>1270</v>
      </c>
      <c r="D2133" s="37">
        <v>7401102</v>
      </c>
      <c r="E2133" s="408" t="s">
        <v>1280</v>
      </c>
      <c r="F2133" s="408"/>
      <c r="G2133" s="408"/>
      <c r="H2133" s="408"/>
      <c r="I2133" s="65" t="s">
        <v>41</v>
      </c>
      <c r="J2133" s="84" t="s">
        <v>11</v>
      </c>
      <c r="K2133" s="101">
        <v>6.4437459779847579</v>
      </c>
      <c r="L2133" s="70">
        <f t="shared" si="166"/>
        <v>6.4437459779847579</v>
      </c>
      <c r="M2133" s="66">
        <f t="shared" si="167"/>
        <v>271.34614313293815</v>
      </c>
      <c r="N2133" s="43">
        <f t="shared" si="168"/>
        <v>271.34614313293815</v>
      </c>
      <c r="O2133" s="76"/>
    </row>
    <row r="2134" spans="1:15" ht="18.75" customHeight="1" thickTop="1" thickBot="1">
      <c r="A2134" s="423"/>
      <c r="B2134" s="405"/>
      <c r="C2134" s="197" t="s">
        <v>1271</v>
      </c>
      <c r="D2134" s="37">
        <v>7401104</v>
      </c>
      <c r="E2134" s="408" t="s">
        <v>1280</v>
      </c>
      <c r="F2134" s="408"/>
      <c r="G2134" s="408"/>
      <c r="H2134" s="408"/>
      <c r="I2134" s="65" t="s">
        <v>41</v>
      </c>
      <c r="J2134" s="85" t="s">
        <v>386</v>
      </c>
      <c r="K2134" s="101">
        <v>4.91325317527519</v>
      </c>
      <c r="L2134" s="70">
        <f t="shared" si="166"/>
        <v>4.91325317527519</v>
      </c>
      <c r="M2134" s="66">
        <f t="shared" si="167"/>
        <v>206.89709121083825</v>
      </c>
      <c r="N2134" s="43">
        <f t="shared" si="168"/>
        <v>206.89709121083825</v>
      </c>
      <c r="O2134" s="76"/>
    </row>
    <row r="2135" spans="1:15" ht="18.75" customHeight="1" thickTop="1" thickBot="1">
      <c r="A2135" s="423"/>
      <c r="B2135" s="405"/>
      <c r="C2135" s="197" t="s">
        <v>1272</v>
      </c>
      <c r="D2135" s="37">
        <v>7401105</v>
      </c>
      <c r="E2135" s="408" t="s">
        <v>1280</v>
      </c>
      <c r="F2135" s="408"/>
      <c r="G2135" s="408"/>
      <c r="H2135" s="408"/>
      <c r="I2135" s="65" t="s">
        <v>41</v>
      </c>
      <c r="J2135" s="153" t="s">
        <v>438</v>
      </c>
      <c r="K2135" s="101">
        <v>4.2820795935647755</v>
      </c>
      <c r="L2135" s="70">
        <f t="shared" si="166"/>
        <v>4.2820795935647755</v>
      </c>
      <c r="M2135" s="66">
        <f t="shared" si="167"/>
        <v>180.31837168501269</v>
      </c>
      <c r="N2135" s="43">
        <f t="shared" si="168"/>
        <v>180.31837168501269</v>
      </c>
      <c r="O2135" s="76"/>
    </row>
    <row r="2136" spans="1:15" ht="18.75" customHeight="1" thickTop="1" thickBot="1">
      <c r="A2136" s="162"/>
      <c r="B2136" s="405"/>
      <c r="C2136" s="169" t="s">
        <v>1273</v>
      </c>
      <c r="D2136" s="95">
        <v>7401111</v>
      </c>
      <c r="E2136" s="414" t="s">
        <v>1280</v>
      </c>
      <c r="F2136" s="414"/>
      <c r="G2136" s="414"/>
      <c r="H2136" s="414"/>
      <c r="I2136" s="96" t="s">
        <v>41</v>
      </c>
      <c r="J2136" s="170" t="s">
        <v>1105</v>
      </c>
      <c r="K2136" s="98">
        <v>2.9918999999999998</v>
      </c>
      <c r="L2136" s="99">
        <f t="shared" si="166"/>
        <v>2.9918999999999998</v>
      </c>
      <c r="M2136" s="100">
        <f t="shared" si="167"/>
        <v>125.98890899999999</v>
      </c>
      <c r="N2136" s="69">
        <f t="shared" si="168"/>
        <v>125.98890899999999</v>
      </c>
      <c r="O2136" s="76"/>
    </row>
    <row r="2137" spans="1:15" ht="18.75" customHeight="1" thickTop="1" thickBot="1">
      <c r="A2137" s="162"/>
      <c r="B2137" s="405"/>
      <c r="C2137" s="197" t="s">
        <v>1274</v>
      </c>
      <c r="D2137" s="37">
        <v>7401201</v>
      </c>
      <c r="E2137" s="408" t="s">
        <v>1281</v>
      </c>
      <c r="F2137" s="408"/>
      <c r="G2137" s="408"/>
      <c r="H2137" s="408"/>
      <c r="I2137" s="65" t="s">
        <v>41</v>
      </c>
      <c r="J2137" s="60" t="s">
        <v>385</v>
      </c>
      <c r="K2137" s="61">
        <v>2.8563299999999998</v>
      </c>
      <c r="L2137" s="62">
        <f t="shared" si="166"/>
        <v>2.8563299999999998</v>
      </c>
      <c r="M2137" s="63">
        <f t="shared" si="167"/>
        <v>120.28005629999998</v>
      </c>
      <c r="N2137" s="67">
        <f t="shared" si="168"/>
        <v>120.28005629999998</v>
      </c>
      <c r="O2137" s="76"/>
    </row>
    <row r="2138" spans="1:15" ht="18.75" customHeight="1" thickTop="1" thickBot="1">
      <c r="A2138" s="162"/>
      <c r="B2138" s="405"/>
      <c r="C2138" s="197" t="s">
        <v>1275</v>
      </c>
      <c r="D2138" s="37">
        <v>7401202</v>
      </c>
      <c r="E2138" s="408" t="s">
        <v>1281</v>
      </c>
      <c r="F2138" s="408"/>
      <c r="G2138" s="408"/>
      <c r="H2138" s="408"/>
      <c r="I2138" s="65" t="s">
        <v>41</v>
      </c>
      <c r="J2138" s="84" t="s">
        <v>11</v>
      </c>
      <c r="K2138" s="101">
        <v>6.9404342082980524</v>
      </c>
      <c r="L2138" s="70">
        <f t="shared" si="166"/>
        <v>6.9404342082980524</v>
      </c>
      <c r="M2138" s="66">
        <f t="shared" si="167"/>
        <v>292.26168451143099</v>
      </c>
      <c r="N2138" s="43">
        <f t="shared" si="168"/>
        <v>292.26168451143099</v>
      </c>
      <c r="O2138" s="76"/>
    </row>
    <row r="2139" spans="1:15" ht="18.75" customHeight="1" thickTop="1" thickBot="1">
      <c r="A2139" s="162"/>
      <c r="B2139" s="405"/>
      <c r="C2139" s="197" t="s">
        <v>1276</v>
      </c>
      <c r="D2139" s="37">
        <v>7401204</v>
      </c>
      <c r="E2139" s="408" t="s">
        <v>1281</v>
      </c>
      <c r="F2139" s="408"/>
      <c r="G2139" s="408"/>
      <c r="H2139" s="408"/>
      <c r="I2139" s="65" t="s">
        <v>41</v>
      </c>
      <c r="J2139" s="85" t="s">
        <v>386</v>
      </c>
      <c r="K2139" s="101">
        <v>5.4619204064352243</v>
      </c>
      <c r="L2139" s="70">
        <f t="shared" si="166"/>
        <v>5.4619204064352243</v>
      </c>
      <c r="M2139" s="66">
        <f t="shared" si="167"/>
        <v>230.00146831498728</v>
      </c>
      <c r="N2139" s="43">
        <f t="shared" si="168"/>
        <v>230.00146831498728</v>
      </c>
      <c r="O2139" s="76"/>
    </row>
    <row r="2140" spans="1:15" ht="18.75" customHeight="1" thickTop="1" thickBot="1">
      <c r="A2140" s="162"/>
      <c r="B2140" s="405"/>
      <c r="C2140" s="197" t="s">
        <v>1277</v>
      </c>
      <c r="D2140" s="37">
        <v>7401205</v>
      </c>
      <c r="E2140" s="408" t="s">
        <v>1281</v>
      </c>
      <c r="F2140" s="408"/>
      <c r="G2140" s="408"/>
      <c r="H2140" s="408"/>
      <c r="I2140" s="65" t="s">
        <v>41</v>
      </c>
      <c r="J2140" s="153" t="s">
        <v>438</v>
      </c>
      <c r="K2140" s="101">
        <v>5.643434377646062</v>
      </c>
      <c r="L2140" s="70">
        <f t="shared" si="166"/>
        <v>5.643434377646062</v>
      </c>
      <c r="M2140" s="66">
        <f t="shared" si="167"/>
        <v>237.64502164267566</v>
      </c>
      <c r="N2140" s="43">
        <f t="shared" si="168"/>
        <v>237.64502164267566</v>
      </c>
      <c r="O2140" s="76"/>
    </row>
    <row r="2141" spans="1:15" ht="18.75" customHeight="1" thickTop="1" thickBot="1">
      <c r="A2141" s="162"/>
      <c r="B2141" s="410"/>
      <c r="C2141" s="169" t="s">
        <v>1278</v>
      </c>
      <c r="D2141" s="95">
        <v>7401211</v>
      </c>
      <c r="E2141" s="414" t="s">
        <v>1281</v>
      </c>
      <c r="F2141" s="414"/>
      <c r="G2141" s="414"/>
      <c r="H2141" s="414"/>
      <c r="I2141" s="96" t="s">
        <v>41</v>
      </c>
      <c r="J2141" s="170" t="s">
        <v>1105</v>
      </c>
      <c r="K2141" s="98">
        <v>3.4405148179508895</v>
      </c>
      <c r="L2141" s="99">
        <f t="shared" si="166"/>
        <v>3.4405148179508895</v>
      </c>
      <c r="M2141" s="100">
        <f t="shared" si="167"/>
        <v>144.88007898391194</v>
      </c>
      <c r="N2141" s="69">
        <f t="shared" si="168"/>
        <v>144.88007898391194</v>
      </c>
      <c r="O2141" s="76"/>
    </row>
    <row r="2142" spans="1:15" ht="18.75" customHeight="1" thickTop="1" thickBot="1">
      <c r="A2142" s="162"/>
      <c r="B2142" s="405"/>
      <c r="C2142" s="38" t="s">
        <v>1279</v>
      </c>
      <c r="D2142" s="37">
        <v>7401601</v>
      </c>
      <c r="E2142" s="408" t="s">
        <v>1282</v>
      </c>
      <c r="F2142" s="408"/>
      <c r="G2142" s="408"/>
      <c r="H2142" s="408"/>
      <c r="I2142" s="65" t="s">
        <v>41</v>
      </c>
      <c r="J2142" s="60" t="s">
        <v>385</v>
      </c>
      <c r="K2142" s="101">
        <v>2.7189967823878067</v>
      </c>
      <c r="L2142" s="70">
        <f t="shared" si="166"/>
        <v>2.7189967823878067</v>
      </c>
      <c r="M2142" s="66">
        <f t="shared" si="167"/>
        <v>114.49695450635053</v>
      </c>
      <c r="N2142" s="43">
        <f t="shared" ref="N2142:N2155" si="169">M2142*(1-$H$3/100)</f>
        <v>114.49695450635053</v>
      </c>
      <c r="O2142" s="76"/>
    </row>
    <row r="2143" spans="1:15" ht="18.75" customHeight="1" thickTop="1" thickBot="1">
      <c r="A2143" s="162"/>
      <c r="B2143" s="405"/>
      <c r="C2143" s="38" t="s">
        <v>1284</v>
      </c>
      <c r="D2143" s="37">
        <v>7401602</v>
      </c>
      <c r="E2143" s="408" t="s">
        <v>1282</v>
      </c>
      <c r="F2143" s="408"/>
      <c r="G2143" s="408"/>
      <c r="H2143" s="408"/>
      <c r="I2143" s="65" t="s">
        <v>41</v>
      </c>
      <c r="J2143" s="84" t="s">
        <v>11</v>
      </c>
      <c r="K2143" s="101">
        <v>7.3513158340389504</v>
      </c>
      <c r="L2143" s="70">
        <f t="shared" si="166"/>
        <v>7.3513158340389504</v>
      </c>
      <c r="M2143" s="66">
        <f t="shared" si="167"/>
        <v>309.56390977138022</v>
      </c>
      <c r="N2143" s="43">
        <f t="shared" si="169"/>
        <v>309.56390977138022</v>
      </c>
      <c r="O2143" s="76"/>
    </row>
    <row r="2144" spans="1:15" ht="18.75" customHeight="1" thickTop="1" thickBot="1">
      <c r="A2144" s="162"/>
      <c r="B2144" s="405"/>
      <c r="C2144" s="97" t="s">
        <v>1285</v>
      </c>
      <c r="D2144" s="46">
        <v>7401604</v>
      </c>
      <c r="E2144" s="417" t="s">
        <v>1282</v>
      </c>
      <c r="F2144" s="417"/>
      <c r="G2144" s="417"/>
      <c r="H2144" s="417"/>
      <c r="I2144" s="68" t="s">
        <v>41</v>
      </c>
      <c r="J2144" s="85" t="s">
        <v>386</v>
      </c>
      <c r="K2144" s="101">
        <v>5.819172904318374</v>
      </c>
      <c r="L2144" s="70">
        <f t="shared" si="166"/>
        <v>5.819172904318374</v>
      </c>
      <c r="M2144" s="66">
        <f t="shared" si="167"/>
        <v>245.04537100084673</v>
      </c>
      <c r="N2144" s="43">
        <f t="shared" si="169"/>
        <v>245.04537100084673</v>
      </c>
      <c r="O2144" s="76"/>
    </row>
    <row r="2145" spans="1:15" ht="18.75" customHeight="1" thickTop="1" thickBot="1">
      <c r="A2145" s="162"/>
      <c r="B2145" s="405"/>
      <c r="C2145" s="38" t="s">
        <v>1286</v>
      </c>
      <c r="D2145" s="37">
        <v>7401605</v>
      </c>
      <c r="E2145" s="408" t="s">
        <v>1282</v>
      </c>
      <c r="F2145" s="408"/>
      <c r="G2145" s="408"/>
      <c r="H2145" s="408"/>
      <c r="I2145" s="65" t="s">
        <v>41</v>
      </c>
      <c r="J2145" s="153" t="s">
        <v>438</v>
      </c>
      <c r="K2145" s="101">
        <v>6.0312142252328531</v>
      </c>
      <c r="L2145" s="70">
        <f t="shared" si="166"/>
        <v>6.0312142252328531</v>
      </c>
      <c r="M2145" s="66">
        <f t="shared" si="167"/>
        <v>253.97443102455543</v>
      </c>
      <c r="N2145" s="43">
        <f t="shared" si="169"/>
        <v>253.97443102455543</v>
      </c>
      <c r="O2145" s="76"/>
    </row>
    <row r="2146" spans="1:15" ht="18.75" customHeight="1" thickTop="1" thickBot="1">
      <c r="A2146" s="162"/>
      <c r="B2146" s="405"/>
      <c r="C2146" s="38" t="s">
        <v>1287</v>
      </c>
      <c r="D2146" s="37">
        <v>7401611</v>
      </c>
      <c r="E2146" s="408" t="s">
        <v>1282</v>
      </c>
      <c r="F2146" s="408"/>
      <c r="G2146" s="408"/>
      <c r="H2146" s="408"/>
      <c r="I2146" s="65" t="s">
        <v>41</v>
      </c>
      <c r="J2146" s="170" t="s">
        <v>1105</v>
      </c>
      <c r="K2146" s="101">
        <v>3.7</v>
      </c>
      <c r="L2146" s="70">
        <f t="shared" si="166"/>
        <v>3.7</v>
      </c>
      <c r="M2146" s="66">
        <f t="shared" si="167"/>
        <v>155.80700000000002</v>
      </c>
      <c r="N2146" s="43">
        <f t="shared" si="169"/>
        <v>155.80700000000002</v>
      </c>
      <c r="O2146" s="76"/>
    </row>
    <row r="2147" spans="1:15" ht="18.75" customHeight="1" thickTop="1" thickBot="1">
      <c r="A2147" s="162"/>
      <c r="B2147" s="405"/>
      <c r="C2147" s="38" t="s">
        <v>1288</v>
      </c>
      <c r="D2147" s="37">
        <v>7401612</v>
      </c>
      <c r="E2147" s="408" t="s">
        <v>1282</v>
      </c>
      <c r="F2147" s="408"/>
      <c r="G2147" s="408"/>
      <c r="H2147" s="408"/>
      <c r="I2147" s="65" t="s">
        <v>41</v>
      </c>
      <c r="J2147" s="172" t="s">
        <v>1188</v>
      </c>
      <c r="K2147" s="101">
        <v>6.6879647756138878</v>
      </c>
      <c r="L2147" s="70">
        <f t="shared" si="166"/>
        <v>6.6879647756138878</v>
      </c>
      <c r="M2147" s="66">
        <f t="shared" si="167"/>
        <v>281.63019670110083</v>
      </c>
      <c r="N2147" s="43">
        <f t="shared" si="169"/>
        <v>281.63019670110083</v>
      </c>
      <c r="O2147" s="76"/>
    </row>
    <row r="2148" spans="1:15" ht="18.75" customHeight="1" thickTop="1" thickBot="1">
      <c r="A2148" s="162"/>
      <c r="B2148" s="405"/>
      <c r="C2148" s="112" t="s">
        <v>1289</v>
      </c>
      <c r="D2148" s="95">
        <v>7401621</v>
      </c>
      <c r="E2148" s="414" t="s">
        <v>1282</v>
      </c>
      <c r="F2148" s="414"/>
      <c r="G2148" s="414"/>
      <c r="H2148" s="414"/>
      <c r="I2148" s="96" t="s">
        <v>41</v>
      </c>
      <c r="J2148" s="173" t="s">
        <v>1197</v>
      </c>
      <c r="K2148" s="98">
        <v>6.6879647756138878</v>
      </c>
      <c r="L2148" s="99">
        <f t="shared" si="166"/>
        <v>6.6879647756138878</v>
      </c>
      <c r="M2148" s="100">
        <f t="shared" si="167"/>
        <v>281.63019670110083</v>
      </c>
      <c r="N2148" s="69">
        <f t="shared" si="169"/>
        <v>281.63019670110083</v>
      </c>
      <c r="O2148" s="76"/>
    </row>
    <row r="2149" spans="1:15" ht="18.75" customHeight="1" thickTop="1" thickBot="1">
      <c r="A2149" s="162"/>
      <c r="B2149" s="405"/>
      <c r="C2149" s="38" t="s">
        <v>1290</v>
      </c>
      <c r="D2149" s="37">
        <v>7401701</v>
      </c>
      <c r="E2149" s="408" t="s">
        <v>1283</v>
      </c>
      <c r="F2149" s="408"/>
      <c r="G2149" s="408"/>
      <c r="H2149" s="408"/>
      <c r="I2149" s="65" t="s">
        <v>41</v>
      </c>
      <c r="J2149" s="60" t="s">
        <v>385</v>
      </c>
      <c r="K2149" s="101">
        <v>3.1272899999999999</v>
      </c>
      <c r="L2149" s="70">
        <f t="shared" si="166"/>
        <v>3.1272899999999999</v>
      </c>
      <c r="M2149" s="66">
        <f t="shared" si="167"/>
        <v>131.6901819</v>
      </c>
      <c r="N2149" s="43">
        <f t="shared" si="169"/>
        <v>131.6901819</v>
      </c>
      <c r="O2149" s="76"/>
    </row>
    <row r="2150" spans="1:15" ht="18.75" customHeight="1" thickTop="1" thickBot="1">
      <c r="A2150" s="162"/>
      <c r="B2150" s="405"/>
      <c r="C2150" s="38" t="s">
        <v>1291</v>
      </c>
      <c r="D2150" s="37">
        <v>7401702</v>
      </c>
      <c r="E2150" s="408" t="s">
        <v>1283</v>
      </c>
      <c r="F2150" s="408"/>
      <c r="G2150" s="408"/>
      <c r="H2150" s="408"/>
      <c r="I2150" s="65" t="s">
        <v>41</v>
      </c>
      <c r="J2150" s="84" t="s">
        <v>11</v>
      </c>
      <c r="K2150" s="101">
        <v>7.5988348856900929</v>
      </c>
      <c r="L2150" s="70">
        <f t="shared" si="166"/>
        <v>7.5988348856900929</v>
      </c>
      <c r="M2150" s="66">
        <f t="shared" si="167"/>
        <v>319.98693703640981</v>
      </c>
      <c r="N2150" s="43">
        <f t="shared" si="169"/>
        <v>319.98693703640981</v>
      </c>
      <c r="O2150" s="76"/>
    </row>
    <row r="2151" spans="1:15" ht="18.75" customHeight="1" thickTop="1" thickBot="1">
      <c r="A2151" s="162"/>
      <c r="B2151" s="405"/>
      <c r="C2151" s="38" t="s">
        <v>1292</v>
      </c>
      <c r="D2151" s="37">
        <v>7401704</v>
      </c>
      <c r="E2151" s="408" t="s">
        <v>1283</v>
      </c>
      <c r="F2151" s="408"/>
      <c r="G2151" s="408"/>
      <c r="H2151" s="408"/>
      <c r="I2151" s="65" t="s">
        <v>41</v>
      </c>
      <c r="J2151" s="85" t="s">
        <v>386</v>
      </c>
      <c r="K2151" s="101">
        <v>6.3571143099068594</v>
      </c>
      <c r="L2151" s="70">
        <f t="shared" si="166"/>
        <v>6.3571143099068594</v>
      </c>
      <c r="M2151" s="66">
        <f t="shared" si="167"/>
        <v>267.69808359017787</v>
      </c>
      <c r="N2151" s="43">
        <f t="shared" si="169"/>
        <v>267.69808359017787</v>
      </c>
      <c r="O2151" s="76"/>
    </row>
    <row r="2152" spans="1:15" ht="18.75" customHeight="1" thickTop="1" thickBot="1">
      <c r="A2152" s="162"/>
      <c r="B2152" s="405"/>
      <c r="C2152" s="38" t="s">
        <v>1293</v>
      </c>
      <c r="D2152" s="37">
        <v>7401705</v>
      </c>
      <c r="E2152" s="408" t="s">
        <v>1283</v>
      </c>
      <c r="F2152" s="408"/>
      <c r="G2152" s="408"/>
      <c r="H2152" s="408"/>
      <c r="I2152" s="65" t="s">
        <v>41</v>
      </c>
      <c r="J2152" s="153" t="s">
        <v>438</v>
      </c>
      <c r="K2152" s="101">
        <v>6.2374801016088055</v>
      </c>
      <c r="L2152" s="70">
        <f t="shared" si="166"/>
        <v>6.2374801016088055</v>
      </c>
      <c r="M2152" s="66">
        <f t="shared" si="167"/>
        <v>262.66028707874682</v>
      </c>
      <c r="N2152" s="43">
        <f t="shared" si="169"/>
        <v>262.66028707874682</v>
      </c>
      <c r="O2152" s="76"/>
    </row>
    <row r="2153" spans="1:15" ht="18.75" customHeight="1" thickTop="1" thickBot="1">
      <c r="A2153" s="162"/>
      <c r="B2153" s="405"/>
      <c r="C2153" s="38" t="s">
        <v>1294</v>
      </c>
      <c r="D2153" s="37">
        <v>7401711</v>
      </c>
      <c r="E2153" s="408" t="s">
        <v>1283</v>
      </c>
      <c r="F2153" s="408"/>
      <c r="G2153" s="408"/>
      <c r="H2153" s="408"/>
      <c r="I2153" s="65" t="s">
        <v>41</v>
      </c>
      <c r="J2153" s="170" t="s">
        <v>1105</v>
      </c>
      <c r="K2153" s="101">
        <v>3.9685554614733278</v>
      </c>
      <c r="L2153" s="70">
        <f t="shared" si="166"/>
        <v>3.9685554614733278</v>
      </c>
      <c r="M2153" s="66">
        <f t="shared" si="167"/>
        <v>167.11587048264184</v>
      </c>
      <c r="N2153" s="43">
        <f t="shared" si="169"/>
        <v>167.11587048264184</v>
      </c>
      <c r="O2153" s="76"/>
    </row>
    <row r="2154" spans="1:15" ht="18.75" customHeight="1" thickTop="1" thickBot="1">
      <c r="A2154" s="162"/>
      <c r="B2154" s="405"/>
      <c r="C2154" s="38" t="s">
        <v>1295</v>
      </c>
      <c r="D2154" s="37">
        <v>7401712</v>
      </c>
      <c r="E2154" s="408" t="s">
        <v>1283</v>
      </c>
      <c r="F2154" s="408"/>
      <c r="G2154" s="408"/>
      <c r="H2154" s="408"/>
      <c r="I2154" s="65" t="s">
        <v>41</v>
      </c>
      <c r="J2154" s="172" t="s">
        <v>1188</v>
      </c>
      <c r="K2154" s="101">
        <v>7.062543607112616</v>
      </c>
      <c r="L2154" s="70">
        <f t="shared" si="166"/>
        <v>7.062543607112616</v>
      </c>
      <c r="M2154" s="66">
        <f t="shared" si="167"/>
        <v>297.40371129551227</v>
      </c>
      <c r="N2154" s="43">
        <f t="shared" si="169"/>
        <v>297.40371129551227</v>
      </c>
      <c r="O2154" s="76"/>
    </row>
    <row r="2155" spans="1:15" ht="18.75" customHeight="1" thickTop="1" thickBot="1">
      <c r="A2155" s="162"/>
      <c r="B2155" s="410"/>
      <c r="C2155" s="110" t="s">
        <v>1296</v>
      </c>
      <c r="D2155" s="106">
        <v>7401721</v>
      </c>
      <c r="E2155" s="409" t="s">
        <v>1283</v>
      </c>
      <c r="F2155" s="409"/>
      <c r="G2155" s="409"/>
      <c r="H2155" s="409"/>
      <c r="I2155" s="113" t="s">
        <v>41</v>
      </c>
      <c r="J2155" s="173" t="s">
        <v>1197</v>
      </c>
      <c r="K2155" s="114">
        <v>7.062543607112616</v>
      </c>
      <c r="L2155" s="109">
        <f t="shared" si="166"/>
        <v>7.062543607112616</v>
      </c>
      <c r="M2155" s="108">
        <f t="shared" si="167"/>
        <v>297.40371129551227</v>
      </c>
      <c r="N2155" s="118">
        <f t="shared" si="169"/>
        <v>297.40371129551227</v>
      </c>
      <c r="O2155" s="76"/>
    </row>
    <row r="2156" spans="1:15" ht="18.75" hidden="1" customHeight="1" thickTop="1" thickBot="1">
      <c r="A2156" s="162"/>
      <c r="B2156" s="181"/>
      <c r="C2156" s="111"/>
      <c r="D2156" s="83"/>
      <c r="E2156" s="111"/>
      <c r="F2156" s="111"/>
      <c r="G2156" s="111"/>
      <c r="H2156" s="111"/>
      <c r="I2156" s="218"/>
      <c r="J2156" s="173"/>
      <c r="K2156" s="184">
        <v>0</v>
      </c>
      <c r="L2156" s="77"/>
      <c r="M2156" s="105"/>
      <c r="N2156" s="44"/>
      <c r="O2156" s="76"/>
    </row>
    <row r="2157" spans="1:15" ht="18.75" hidden="1" customHeight="1" thickTop="1" thickBot="1">
      <c r="A2157" s="162"/>
      <c r="B2157" s="181"/>
      <c r="C2157" s="111"/>
      <c r="D2157" s="83"/>
      <c r="E2157" s="111"/>
      <c r="F2157" s="111"/>
      <c r="G2157" s="111"/>
      <c r="H2157" s="111"/>
      <c r="I2157" s="218"/>
      <c r="J2157" s="173"/>
      <c r="K2157" s="184">
        <v>0</v>
      </c>
      <c r="L2157" s="77"/>
      <c r="M2157" s="105"/>
      <c r="N2157" s="44"/>
      <c r="O2157" s="76"/>
    </row>
    <row r="2158" spans="1:15" ht="18.75" hidden="1" customHeight="1" thickTop="1" thickBot="1">
      <c r="A2158" s="162"/>
      <c r="B2158" s="181"/>
      <c r="C2158" s="111"/>
      <c r="D2158" s="83"/>
      <c r="E2158" s="111"/>
      <c r="F2158" s="111"/>
      <c r="G2158" s="111"/>
      <c r="H2158" s="111"/>
      <c r="I2158" s="218"/>
      <c r="J2158" s="173"/>
      <c r="K2158" s="184">
        <v>0</v>
      </c>
      <c r="L2158" s="77"/>
      <c r="M2158" s="105"/>
      <c r="N2158" s="44"/>
      <c r="O2158" s="76"/>
    </row>
    <row r="2159" spans="1:15" ht="18.75" hidden="1" customHeight="1" thickTop="1" thickBot="1">
      <c r="A2159" s="162"/>
      <c r="B2159" s="181"/>
      <c r="C2159" s="111"/>
      <c r="D2159" s="83"/>
      <c r="E2159" s="111"/>
      <c r="F2159" s="111"/>
      <c r="G2159" s="111"/>
      <c r="H2159" s="111"/>
      <c r="I2159" s="218"/>
      <c r="J2159" s="173"/>
      <c r="K2159" s="184">
        <v>0</v>
      </c>
      <c r="L2159" s="77"/>
      <c r="M2159" s="105"/>
      <c r="N2159" s="44"/>
      <c r="O2159" s="76"/>
    </row>
    <row r="2160" spans="1:15" ht="18.75" hidden="1" customHeight="1" thickTop="1" thickBot="1">
      <c r="A2160" s="162"/>
      <c r="B2160" s="181"/>
      <c r="C2160" s="111"/>
      <c r="D2160" s="83"/>
      <c r="E2160" s="111"/>
      <c r="F2160" s="111"/>
      <c r="G2160" s="111"/>
      <c r="H2160" s="111"/>
      <c r="I2160" s="218"/>
      <c r="J2160" s="173"/>
      <c r="K2160" s="184">
        <v>0</v>
      </c>
      <c r="L2160" s="77"/>
      <c r="M2160" s="105"/>
      <c r="N2160" s="44"/>
      <c r="O2160" s="76"/>
    </row>
    <row r="2161" spans="1:15" ht="18.75" hidden="1" customHeight="1" thickTop="1" thickBot="1">
      <c r="A2161" s="162"/>
      <c r="B2161" s="181"/>
      <c r="C2161" s="111"/>
      <c r="D2161" s="83"/>
      <c r="E2161" s="111"/>
      <c r="F2161" s="111"/>
      <c r="G2161" s="111"/>
      <c r="H2161" s="111"/>
      <c r="I2161" s="218"/>
      <c r="J2161" s="173"/>
      <c r="K2161" s="184">
        <v>0</v>
      </c>
      <c r="L2161" s="77"/>
      <c r="M2161" s="105"/>
      <c r="N2161" s="44"/>
      <c r="O2161" s="76"/>
    </row>
    <row r="2162" spans="1:15" ht="18.75" hidden="1" customHeight="1" thickTop="1" thickBot="1">
      <c r="A2162" s="162"/>
      <c r="B2162" s="181"/>
      <c r="C2162" s="111"/>
      <c r="D2162" s="83"/>
      <c r="E2162" s="111"/>
      <c r="F2162" s="111"/>
      <c r="G2162" s="111"/>
      <c r="H2162" s="111"/>
      <c r="I2162" s="218"/>
      <c r="J2162" s="173"/>
      <c r="K2162" s="184">
        <v>0</v>
      </c>
      <c r="L2162" s="77"/>
      <c r="M2162" s="105"/>
      <c r="N2162" s="44"/>
      <c r="O2162" s="76"/>
    </row>
    <row r="2163" spans="1:15" ht="18.75" hidden="1" customHeight="1" thickTop="1" thickBot="1">
      <c r="A2163" s="162"/>
      <c r="B2163" s="181"/>
      <c r="C2163" s="111"/>
      <c r="D2163" s="83"/>
      <c r="E2163" s="111"/>
      <c r="F2163" s="111"/>
      <c r="G2163" s="111"/>
      <c r="H2163" s="111"/>
      <c r="I2163" s="218"/>
      <c r="J2163" s="173"/>
      <c r="K2163" s="184">
        <v>0</v>
      </c>
      <c r="L2163" s="77"/>
      <c r="M2163" s="105"/>
      <c r="N2163" s="44"/>
      <c r="O2163" s="76"/>
    </row>
    <row r="2164" spans="1:15" ht="18.75" hidden="1" customHeight="1" thickTop="1" thickBot="1">
      <c r="A2164" s="162"/>
      <c r="B2164" s="181"/>
      <c r="C2164" s="111"/>
      <c r="D2164" s="83"/>
      <c r="E2164" s="111"/>
      <c r="F2164" s="111"/>
      <c r="G2164" s="111"/>
      <c r="H2164" s="111"/>
      <c r="I2164" s="218"/>
      <c r="J2164" s="173"/>
      <c r="K2164" s="184">
        <v>0</v>
      </c>
      <c r="L2164" s="77"/>
      <c r="M2164" s="105"/>
      <c r="N2164" s="44"/>
      <c r="O2164" s="76"/>
    </row>
    <row r="2165" spans="1:15" ht="18.75" hidden="1" customHeight="1" thickTop="1" thickBot="1">
      <c r="A2165" s="162"/>
      <c r="B2165" s="181"/>
      <c r="C2165" s="111"/>
      <c r="D2165" s="83"/>
      <c r="E2165" s="111"/>
      <c r="F2165" s="111"/>
      <c r="G2165" s="111"/>
      <c r="H2165" s="111"/>
      <c r="I2165" s="218"/>
      <c r="J2165" s="173"/>
      <c r="K2165" s="184">
        <v>0</v>
      </c>
      <c r="L2165" s="77"/>
      <c r="M2165" s="105"/>
      <c r="N2165" s="44"/>
      <c r="O2165" s="76"/>
    </row>
    <row r="2166" spans="1:15" ht="18.75" customHeight="1" thickTop="1" thickBot="1">
      <c r="A2166" s="422" t="s">
        <v>3</v>
      </c>
      <c r="B2166" s="407"/>
      <c r="C2166" s="197" t="s">
        <v>1297</v>
      </c>
      <c r="D2166" s="37">
        <v>7402101</v>
      </c>
      <c r="E2166" s="408" t="s">
        <v>1307</v>
      </c>
      <c r="F2166" s="408"/>
      <c r="G2166" s="408"/>
      <c r="H2166" s="408"/>
      <c r="I2166" s="65" t="s">
        <v>41</v>
      </c>
      <c r="J2166" s="60" t="s">
        <v>385</v>
      </c>
      <c r="K2166" s="101">
        <v>2.1766800000000002</v>
      </c>
      <c r="L2166" s="70">
        <f t="shared" ref="L2166:L2187" si="170">K2166*(1-$H$3/100)</f>
        <v>2.1766800000000002</v>
      </c>
      <c r="M2166" s="66">
        <f t="shared" ref="M2166:M2187" si="171">K2166*$H$2</f>
        <v>91.659994800000007</v>
      </c>
      <c r="N2166" s="43">
        <f>M2166*(1-$H$3/100)</f>
        <v>91.659994800000007</v>
      </c>
      <c r="O2166" s="76"/>
    </row>
    <row r="2167" spans="1:15" ht="18.75" customHeight="1" thickTop="1" thickBot="1">
      <c r="A2167" s="423"/>
      <c r="B2167" s="405"/>
      <c r="C2167" s="197" t="s">
        <v>1298</v>
      </c>
      <c r="D2167" s="37">
        <v>7402102</v>
      </c>
      <c r="E2167" s="408" t="s">
        <v>1307</v>
      </c>
      <c r="F2167" s="408"/>
      <c r="G2167" s="408"/>
      <c r="H2167" s="408"/>
      <c r="I2167" s="65" t="s">
        <v>41</v>
      </c>
      <c r="J2167" s="84" t="s">
        <v>11</v>
      </c>
      <c r="K2167" s="101">
        <v>6.3034851820491111</v>
      </c>
      <c r="L2167" s="70">
        <f t="shared" si="170"/>
        <v>6.3034851820491111</v>
      </c>
      <c r="M2167" s="66">
        <f t="shared" si="171"/>
        <v>265.43976101608808</v>
      </c>
      <c r="N2167" s="43">
        <f>M2167*(1-$H$3/100)</f>
        <v>265.43976101608808</v>
      </c>
      <c r="O2167" s="76"/>
    </row>
    <row r="2168" spans="1:15" ht="18.75" customHeight="1" thickTop="1" thickBot="1">
      <c r="A2168" s="423"/>
      <c r="B2168" s="405"/>
      <c r="C2168" s="197" t="s">
        <v>1299</v>
      </c>
      <c r="D2168" s="37">
        <v>7402104</v>
      </c>
      <c r="E2168" s="408" t="s">
        <v>1307</v>
      </c>
      <c r="F2168" s="408"/>
      <c r="G2168" s="408"/>
      <c r="H2168" s="408"/>
      <c r="I2168" s="65" t="s">
        <v>41</v>
      </c>
      <c r="J2168" s="85" t="s">
        <v>386</v>
      </c>
      <c r="K2168" s="101">
        <v>4.9998848433530911</v>
      </c>
      <c r="L2168" s="70">
        <f t="shared" si="170"/>
        <v>4.9998848433530911</v>
      </c>
      <c r="M2168" s="66">
        <f t="shared" si="171"/>
        <v>210.54515075359868</v>
      </c>
      <c r="N2168" s="43">
        <f>M2168*(1-$H$3/100)</f>
        <v>210.54515075359868</v>
      </c>
      <c r="O2168" s="76"/>
    </row>
    <row r="2169" spans="1:15" ht="18.75" customHeight="1" thickTop="1" thickBot="1">
      <c r="A2169" s="423"/>
      <c r="B2169" s="405"/>
      <c r="C2169" s="197" t="s">
        <v>1300</v>
      </c>
      <c r="D2169" s="37">
        <v>7402105</v>
      </c>
      <c r="E2169" s="408" t="s">
        <v>1307</v>
      </c>
      <c r="F2169" s="408"/>
      <c r="G2169" s="408"/>
      <c r="H2169" s="408"/>
      <c r="I2169" s="65" t="s">
        <v>41</v>
      </c>
      <c r="J2169" s="153" t="s">
        <v>438</v>
      </c>
      <c r="K2169" s="101">
        <v>4.5460999153259944</v>
      </c>
      <c r="L2169" s="70">
        <f t="shared" si="170"/>
        <v>4.5460999153259944</v>
      </c>
      <c r="M2169" s="66">
        <f t="shared" si="171"/>
        <v>191.43626743437761</v>
      </c>
      <c r="N2169" s="43">
        <f>M2169*(1-$H$3/100)</f>
        <v>191.43626743437761</v>
      </c>
      <c r="O2169" s="76"/>
    </row>
    <row r="2170" spans="1:15" ht="18.75" customHeight="1" thickTop="1" thickBot="1">
      <c r="A2170" s="423"/>
      <c r="B2170" s="405"/>
      <c r="C2170" s="169" t="s">
        <v>1301</v>
      </c>
      <c r="D2170" s="95">
        <v>7402111</v>
      </c>
      <c r="E2170" s="414" t="s">
        <v>1307</v>
      </c>
      <c r="F2170" s="414"/>
      <c r="G2170" s="414"/>
      <c r="H2170" s="414"/>
      <c r="I2170" s="96" t="s">
        <v>41</v>
      </c>
      <c r="J2170" s="170" t="s">
        <v>1105</v>
      </c>
      <c r="K2170" s="98">
        <v>3.0991</v>
      </c>
      <c r="L2170" s="99">
        <f t="shared" si="170"/>
        <v>3.0991</v>
      </c>
      <c r="M2170" s="100">
        <f t="shared" si="171"/>
        <v>130.50310099999999</v>
      </c>
      <c r="N2170" s="69">
        <f t="shared" ref="N2170:N2175" si="172">M2170*(1-$H$3/100)</f>
        <v>130.50310099999999</v>
      </c>
      <c r="O2170" s="76"/>
    </row>
    <row r="2171" spans="1:15" ht="18.75" customHeight="1" thickTop="1" thickBot="1">
      <c r="A2171" s="423"/>
      <c r="B2171" s="405"/>
      <c r="C2171" s="197" t="s">
        <v>1302</v>
      </c>
      <c r="D2171" s="37">
        <v>7402201</v>
      </c>
      <c r="E2171" s="408" t="s">
        <v>1308</v>
      </c>
      <c r="F2171" s="408"/>
      <c r="G2171" s="408"/>
      <c r="H2171" s="408"/>
      <c r="I2171" s="65" t="s">
        <v>41</v>
      </c>
      <c r="J2171" s="60" t="s">
        <v>385</v>
      </c>
      <c r="K2171" s="101">
        <v>2.4809800000000002</v>
      </c>
      <c r="L2171" s="70">
        <f t="shared" si="170"/>
        <v>2.4809800000000002</v>
      </c>
      <c r="M2171" s="66">
        <f t="shared" si="171"/>
        <v>104.4740678</v>
      </c>
      <c r="N2171" s="43">
        <f t="shared" si="172"/>
        <v>104.4740678</v>
      </c>
      <c r="O2171" s="76"/>
    </row>
    <row r="2172" spans="1:15" ht="18.75" customHeight="1" thickTop="1" thickBot="1">
      <c r="A2172" s="423"/>
      <c r="B2172" s="405"/>
      <c r="C2172" s="197" t="s">
        <v>1303</v>
      </c>
      <c r="D2172" s="37">
        <v>7402202</v>
      </c>
      <c r="E2172" s="408" t="s">
        <v>1308</v>
      </c>
      <c r="F2172" s="408"/>
      <c r="G2172" s="408"/>
      <c r="H2172" s="408"/>
      <c r="I2172" s="65" t="s">
        <v>41</v>
      </c>
      <c r="J2172" s="84" t="s">
        <v>11</v>
      </c>
      <c r="K2172" s="101">
        <v>6.484999153259948</v>
      </c>
      <c r="L2172" s="70">
        <f t="shared" si="170"/>
        <v>6.484999153259948</v>
      </c>
      <c r="M2172" s="66">
        <f t="shared" si="171"/>
        <v>273.08331434377641</v>
      </c>
      <c r="N2172" s="43">
        <f t="shared" si="172"/>
        <v>273.08331434377641</v>
      </c>
      <c r="O2172" s="76"/>
    </row>
    <row r="2173" spans="1:15" ht="18.75" customHeight="1" thickTop="1" thickBot="1">
      <c r="A2173" s="423"/>
      <c r="B2173" s="405"/>
      <c r="C2173" s="197" t="s">
        <v>1304</v>
      </c>
      <c r="D2173" s="37">
        <v>7402204</v>
      </c>
      <c r="E2173" s="408" t="s">
        <v>1308</v>
      </c>
      <c r="F2173" s="408"/>
      <c r="G2173" s="408"/>
      <c r="H2173" s="408"/>
      <c r="I2173" s="65" t="s">
        <v>41</v>
      </c>
      <c r="J2173" s="85" t="s">
        <v>386</v>
      </c>
      <c r="K2173" s="101">
        <v>5.5609280270956809</v>
      </c>
      <c r="L2173" s="70">
        <f t="shared" si="170"/>
        <v>5.5609280270956809</v>
      </c>
      <c r="M2173" s="66">
        <f t="shared" si="171"/>
        <v>234.17067922099912</v>
      </c>
      <c r="N2173" s="43">
        <f t="shared" si="172"/>
        <v>234.17067922099912</v>
      </c>
      <c r="O2173" s="76"/>
    </row>
    <row r="2174" spans="1:15" ht="18.75" customHeight="1" thickTop="1" thickBot="1">
      <c r="A2174" s="423"/>
      <c r="B2174" s="405"/>
      <c r="C2174" s="197" t="s">
        <v>1305</v>
      </c>
      <c r="D2174" s="37">
        <v>7402205</v>
      </c>
      <c r="E2174" s="408" t="s">
        <v>1308</v>
      </c>
      <c r="F2174" s="408"/>
      <c r="G2174" s="408"/>
      <c r="H2174" s="408"/>
      <c r="I2174" s="65" t="s">
        <v>41</v>
      </c>
      <c r="J2174" s="153" t="s">
        <v>438</v>
      </c>
      <c r="K2174" s="48">
        <v>4.9338797629127846</v>
      </c>
      <c r="L2174" s="49">
        <f t="shared" si="170"/>
        <v>4.9338797629127846</v>
      </c>
      <c r="M2174" s="50">
        <f t="shared" si="171"/>
        <v>207.76567681625735</v>
      </c>
      <c r="N2174" s="51">
        <f t="shared" si="172"/>
        <v>207.76567681625735</v>
      </c>
      <c r="O2174" s="76"/>
    </row>
    <row r="2175" spans="1:15" ht="18.75" customHeight="1" thickTop="1" thickBot="1">
      <c r="A2175" s="423"/>
      <c r="B2175" s="410"/>
      <c r="C2175" s="169" t="s">
        <v>1306</v>
      </c>
      <c r="D2175" s="95">
        <v>7402211</v>
      </c>
      <c r="E2175" s="414" t="s">
        <v>1308</v>
      </c>
      <c r="F2175" s="414"/>
      <c r="G2175" s="414"/>
      <c r="H2175" s="414"/>
      <c r="I2175" s="96" t="s">
        <v>41</v>
      </c>
      <c r="J2175" s="170" t="s">
        <v>1105</v>
      </c>
      <c r="K2175" s="98">
        <v>3.8822999999999999</v>
      </c>
      <c r="L2175" s="99">
        <f t="shared" si="170"/>
        <v>3.8822999999999999</v>
      </c>
      <c r="M2175" s="100">
        <f t="shared" si="171"/>
        <v>163.483653</v>
      </c>
      <c r="N2175" s="69">
        <f t="shared" si="172"/>
        <v>163.483653</v>
      </c>
      <c r="O2175" s="76"/>
    </row>
    <row r="2176" spans="1:15" ht="18.75" customHeight="1" thickTop="1" thickBot="1">
      <c r="A2176" s="162"/>
      <c r="B2176" s="405"/>
      <c r="C2176" s="197" t="s">
        <v>1309</v>
      </c>
      <c r="D2176" s="37">
        <v>7402601</v>
      </c>
      <c r="E2176" s="408" t="s">
        <v>1321</v>
      </c>
      <c r="F2176" s="408"/>
      <c r="G2176" s="408"/>
      <c r="H2176" s="408"/>
      <c r="I2176" s="65" t="s">
        <v>41</v>
      </c>
      <c r="J2176" s="60" t="s">
        <v>385</v>
      </c>
      <c r="K2176" s="101">
        <v>2.74787400508044</v>
      </c>
      <c r="L2176" s="70">
        <f t="shared" si="170"/>
        <v>2.74787400508044</v>
      </c>
      <c r="M2176" s="66">
        <f t="shared" si="171"/>
        <v>115.71297435393733</v>
      </c>
      <c r="N2176" s="43">
        <f t="shared" ref="N2176:N2187" si="173">M2176*(1-$H$3/100)</f>
        <v>115.71297435393733</v>
      </c>
      <c r="O2176" s="76"/>
    </row>
    <row r="2177" spans="1:15" ht="18.75" customHeight="1" thickTop="1" thickBot="1">
      <c r="A2177" s="162"/>
      <c r="B2177" s="405"/>
      <c r="C2177" s="197" t="s">
        <v>1310</v>
      </c>
      <c r="D2177" s="37">
        <v>7402602</v>
      </c>
      <c r="E2177" s="408" t="s">
        <v>1321</v>
      </c>
      <c r="F2177" s="408"/>
      <c r="G2177" s="408"/>
      <c r="H2177" s="408"/>
      <c r="I2177" s="65" t="s">
        <v>41</v>
      </c>
      <c r="J2177" s="84" t="s">
        <v>11</v>
      </c>
      <c r="K2177" s="101">
        <v>6.5774062658763759</v>
      </c>
      <c r="L2177" s="70">
        <f t="shared" si="170"/>
        <v>6.5774062658763759</v>
      </c>
      <c r="M2177" s="66">
        <f t="shared" si="171"/>
        <v>276.97457785605417</v>
      </c>
      <c r="N2177" s="43">
        <f t="shared" si="173"/>
        <v>276.97457785605417</v>
      </c>
      <c r="O2177" s="76"/>
    </row>
    <row r="2178" spans="1:15" ht="18.75" customHeight="1" thickTop="1" thickBot="1">
      <c r="A2178" s="162"/>
      <c r="B2178" s="405"/>
      <c r="C2178" s="197" t="s">
        <v>1311</v>
      </c>
      <c r="D2178" s="37">
        <v>7402604</v>
      </c>
      <c r="E2178" s="408" t="s">
        <v>1321</v>
      </c>
      <c r="F2178" s="408"/>
      <c r="G2178" s="408"/>
      <c r="H2178" s="408"/>
      <c r="I2178" s="65" t="s">
        <v>41</v>
      </c>
      <c r="J2178" s="85" t="s">
        <v>386</v>
      </c>
      <c r="K2178" s="101">
        <v>5.2618425063505496</v>
      </c>
      <c r="L2178" s="70">
        <f t="shared" si="170"/>
        <v>5.2618425063505496</v>
      </c>
      <c r="M2178" s="66">
        <f t="shared" si="171"/>
        <v>221.57618794242165</v>
      </c>
      <c r="N2178" s="43">
        <f t="shared" si="173"/>
        <v>221.57618794242165</v>
      </c>
      <c r="O2178" s="76"/>
    </row>
    <row r="2179" spans="1:15" ht="18.75" customHeight="1" thickTop="1" thickBot="1">
      <c r="A2179" s="162"/>
      <c r="B2179" s="405"/>
      <c r="C2179" s="197" t="s">
        <v>1313</v>
      </c>
      <c r="D2179" s="37">
        <v>7402605</v>
      </c>
      <c r="E2179" s="408" t="s">
        <v>1321</v>
      </c>
      <c r="F2179" s="408"/>
      <c r="G2179" s="408"/>
      <c r="H2179" s="408"/>
      <c r="I2179" s="65" t="s">
        <v>41</v>
      </c>
      <c r="J2179" s="153" t="s">
        <v>438</v>
      </c>
      <c r="K2179" s="101">
        <v>5.144270956816257</v>
      </c>
      <c r="L2179" s="70">
        <f t="shared" si="170"/>
        <v>5.144270956816257</v>
      </c>
      <c r="M2179" s="66">
        <f t="shared" si="171"/>
        <v>216.62524999153257</v>
      </c>
      <c r="N2179" s="43">
        <f t="shared" si="173"/>
        <v>216.62524999153257</v>
      </c>
      <c r="O2179" s="76"/>
    </row>
    <row r="2180" spans="1:15" ht="18.75" customHeight="1" thickTop="1" thickBot="1">
      <c r="A2180" s="162"/>
      <c r="B2180" s="405"/>
      <c r="C2180" s="197" t="s">
        <v>1312</v>
      </c>
      <c r="D2180" s="37">
        <v>7402611</v>
      </c>
      <c r="E2180" s="408" t="s">
        <v>1321</v>
      </c>
      <c r="F2180" s="408"/>
      <c r="G2180" s="408"/>
      <c r="H2180" s="408"/>
      <c r="I2180" s="65" t="s">
        <v>41</v>
      </c>
      <c r="J2180" s="170" t="s">
        <v>1105</v>
      </c>
      <c r="K2180" s="101">
        <v>3.65</v>
      </c>
      <c r="L2180" s="70">
        <f t="shared" si="170"/>
        <v>3.65</v>
      </c>
      <c r="M2180" s="66">
        <f t="shared" si="171"/>
        <v>153.70149999999998</v>
      </c>
      <c r="N2180" s="43">
        <f t="shared" si="173"/>
        <v>153.70149999999998</v>
      </c>
      <c r="O2180" s="76"/>
    </row>
    <row r="2181" spans="1:15" ht="18.75" customHeight="1" thickTop="1" thickBot="1">
      <c r="A2181" s="162"/>
      <c r="B2181" s="405"/>
      <c r="C2181" s="169" t="s">
        <v>1314</v>
      </c>
      <c r="D2181" s="95">
        <v>7402612</v>
      </c>
      <c r="E2181" s="414" t="s">
        <v>1321</v>
      </c>
      <c r="F2181" s="414"/>
      <c r="G2181" s="414"/>
      <c r="H2181" s="414"/>
      <c r="I2181" s="96" t="s">
        <v>41</v>
      </c>
      <c r="J2181" s="172" t="s">
        <v>1188</v>
      </c>
      <c r="K2181" s="98">
        <v>5.9194181202370864</v>
      </c>
      <c r="L2181" s="99">
        <f t="shared" si="170"/>
        <v>5.9194181202370864</v>
      </c>
      <c r="M2181" s="100">
        <f t="shared" si="171"/>
        <v>249.26669704318371</v>
      </c>
      <c r="N2181" s="69">
        <f t="shared" si="173"/>
        <v>249.26669704318371</v>
      </c>
      <c r="O2181" s="76"/>
    </row>
    <row r="2182" spans="1:15" ht="18.75" customHeight="1" thickTop="1" thickBot="1">
      <c r="A2182" s="162"/>
      <c r="B2182" s="405"/>
      <c r="C2182" s="197" t="s">
        <v>1315</v>
      </c>
      <c r="D2182" s="37">
        <v>7402701</v>
      </c>
      <c r="E2182" s="408" t="s">
        <v>1322</v>
      </c>
      <c r="F2182" s="408"/>
      <c r="G2182" s="408"/>
      <c r="H2182" s="408"/>
      <c r="I2182" s="65" t="s">
        <v>41</v>
      </c>
      <c r="J2182" s="60" t="s">
        <v>385</v>
      </c>
      <c r="K2182" s="101">
        <v>2.9962181202370868</v>
      </c>
      <c r="L2182" s="70">
        <f t="shared" si="170"/>
        <v>2.9962181202370868</v>
      </c>
      <c r="M2182" s="66">
        <f t="shared" si="171"/>
        <v>126.17074504318373</v>
      </c>
      <c r="N2182" s="43">
        <f t="shared" si="173"/>
        <v>126.17074504318373</v>
      </c>
      <c r="O2182" s="76"/>
    </row>
    <row r="2183" spans="1:15" ht="18.75" customHeight="1" thickTop="1" thickBot="1">
      <c r="A2183" s="162"/>
      <c r="B2183" s="405"/>
      <c r="C2183" s="200" t="s">
        <v>1316</v>
      </c>
      <c r="D2183" s="46">
        <v>7402702</v>
      </c>
      <c r="E2183" s="417" t="s">
        <v>1322</v>
      </c>
      <c r="F2183" s="417"/>
      <c r="G2183" s="417"/>
      <c r="H2183" s="417"/>
      <c r="I2183" s="68" t="s">
        <v>41</v>
      </c>
      <c r="J2183" s="84" t="s">
        <v>11</v>
      </c>
      <c r="K2183" s="101">
        <v>6.7778966977138015</v>
      </c>
      <c r="L2183" s="70">
        <f t="shared" si="170"/>
        <v>6.7778966977138015</v>
      </c>
      <c r="M2183" s="66">
        <f t="shared" si="171"/>
        <v>285.41722994072819</v>
      </c>
      <c r="N2183" s="43">
        <f t="shared" si="173"/>
        <v>285.41722994072819</v>
      </c>
      <c r="O2183" s="76"/>
    </row>
    <row r="2184" spans="1:15" ht="18.75" customHeight="1" thickTop="1" thickBot="1">
      <c r="A2184" s="162"/>
      <c r="B2184" s="405"/>
      <c r="C2184" s="197" t="s">
        <v>1317</v>
      </c>
      <c r="D2184" s="37">
        <v>7402704</v>
      </c>
      <c r="E2184" s="408" t="s">
        <v>1322</v>
      </c>
      <c r="F2184" s="408"/>
      <c r="G2184" s="408"/>
      <c r="H2184" s="408"/>
      <c r="I2184" s="65" t="s">
        <v>41</v>
      </c>
      <c r="J2184" s="85" t="s">
        <v>386</v>
      </c>
      <c r="K2184" s="101">
        <v>5.5539149872988993</v>
      </c>
      <c r="L2184" s="70">
        <f t="shared" si="170"/>
        <v>5.5539149872988993</v>
      </c>
      <c r="M2184" s="66">
        <f t="shared" si="171"/>
        <v>233.87536011515664</v>
      </c>
      <c r="N2184" s="43">
        <f t="shared" si="173"/>
        <v>233.87536011515664</v>
      </c>
      <c r="O2184" s="76"/>
    </row>
    <row r="2185" spans="1:15" ht="18.75" customHeight="1" thickTop="1" thickBot="1">
      <c r="A2185" s="162"/>
      <c r="B2185" s="405"/>
      <c r="C2185" s="197" t="s">
        <v>1318</v>
      </c>
      <c r="D2185" s="37">
        <v>7402705</v>
      </c>
      <c r="E2185" s="408" t="s">
        <v>1322</v>
      </c>
      <c r="F2185" s="408"/>
      <c r="G2185" s="408"/>
      <c r="H2185" s="408"/>
      <c r="I2185" s="65" t="s">
        <v>41</v>
      </c>
      <c r="J2185" s="153" t="s">
        <v>438</v>
      </c>
      <c r="K2185" s="101">
        <v>5.4784216765453015</v>
      </c>
      <c r="L2185" s="70">
        <f t="shared" si="170"/>
        <v>5.4784216765453015</v>
      </c>
      <c r="M2185" s="66">
        <f t="shared" si="171"/>
        <v>230.69633679932264</v>
      </c>
      <c r="N2185" s="43">
        <f t="shared" si="173"/>
        <v>230.69633679932264</v>
      </c>
      <c r="O2185" s="76"/>
    </row>
    <row r="2186" spans="1:15" ht="18.75" customHeight="1" thickTop="1" thickBot="1">
      <c r="A2186" s="162"/>
      <c r="B2186" s="405"/>
      <c r="C2186" s="197" t="s">
        <v>1319</v>
      </c>
      <c r="D2186" s="37">
        <v>7402711</v>
      </c>
      <c r="E2186" s="408" t="s">
        <v>1322</v>
      </c>
      <c r="F2186" s="408"/>
      <c r="G2186" s="408"/>
      <c r="H2186" s="408"/>
      <c r="I2186" s="65" t="s">
        <v>41</v>
      </c>
      <c r="J2186" s="170" t="s">
        <v>1105</v>
      </c>
      <c r="K2186" s="101">
        <v>3.8612972057578316</v>
      </c>
      <c r="L2186" s="70">
        <f t="shared" si="170"/>
        <v>3.8612972057578316</v>
      </c>
      <c r="M2186" s="66">
        <f t="shared" si="171"/>
        <v>162.59922533446229</v>
      </c>
      <c r="N2186" s="43">
        <f t="shared" si="173"/>
        <v>162.59922533446229</v>
      </c>
      <c r="O2186" s="76"/>
    </row>
    <row r="2187" spans="1:15" ht="18.75" customHeight="1" thickTop="1" thickBot="1">
      <c r="A2187" s="162"/>
      <c r="B2187" s="406"/>
      <c r="C2187" s="166" t="s">
        <v>1320</v>
      </c>
      <c r="D2187" s="106">
        <v>7402712</v>
      </c>
      <c r="E2187" s="409" t="s">
        <v>1322</v>
      </c>
      <c r="F2187" s="409"/>
      <c r="G2187" s="409"/>
      <c r="H2187" s="409"/>
      <c r="I2187" s="113" t="s">
        <v>41</v>
      </c>
      <c r="J2187" s="172" t="s">
        <v>1188</v>
      </c>
      <c r="K2187" s="114">
        <v>6.8694787468247256</v>
      </c>
      <c r="L2187" s="109">
        <f t="shared" si="170"/>
        <v>6.8694787468247256</v>
      </c>
      <c r="M2187" s="108">
        <f t="shared" si="171"/>
        <v>289.27375002878921</v>
      </c>
      <c r="N2187" s="118">
        <f t="shared" si="173"/>
        <v>289.27375002878921</v>
      </c>
      <c r="O2187" s="76"/>
    </row>
    <row r="2188" spans="1:15" ht="18.75" hidden="1" customHeight="1" thickTop="1" thickBot="1">
      <c r="A2188" s="162"/>
      <c r="B2188" s="181"/>
      <c r="C2188" s="253"/>
      <c r="D2188" s="83"/>
      <c r="E2188" s="111"/>
      <c r="F2188" s="111"/>
      <c r="G2188" s="111"/>
      <c r="H2188" s="111"/>
      <c r="I2188" s="218"/>
      <c r="J2188" s="172"/>
      <c r="K2188" s="184">
        <v>0</v>
      </c>
      <c r="L2188" s="77"/>
      <c r="M2188" s="105"/>
      <c r="N2188" s="44"/>
      <c r="O2188" s="76"/>
    </row>
    <row r="2189" spans="1:15" ht="18.75" hidden="1" customHeight="1" thickTop="1" thickBot="1">
      <c r="A2189" s="162"/>
      <c r="B2189" s="181"/>
      <c r="C2189" s="253"/>
      <c r="D2189" s="83"/>
      <c r="E2189" s="111"/>
      <c r="F2189" s="111"/>
      <c r="G2189" s="111"/>
      <c r="H2189" s="111"/>
      <c r="I2189" s="218"/>
      <c r="J2189" s="172"/>
      <c r="K2189" s="184">
        <v>0</v>
      </c>
      <c r="L2189" s="77"/>
      <c r="M2189" s="105"/>
      <c r="N2189" s="44"/>
      <c r="O2189" s="76"/>
    </row>
    <row r="2190" spans="1:15" ht="18.75" hidden="1" customHeight="1" thickTop="1" thickBot="1">
      <c r="A2190" s="162"/>
      <c r="B2190" s="181"/>
      <c r="C2190" s="253"/>
      <c r="D2190" s="83"/>
      <c r="E2190" s="111"/>
      <c r="F2190" s="111"/>
      <c r="G2190" s="111"/>
      <c r="H2190" s="111"/>
      <c r="I2190" s="218"/>
      <c r="J2190" s="172"/>
      <c r="K2190" s="184">
        <v>0</v>
      </c>
      <c r="L2190" s="77"/>
      <c r="M2190" s="105"/>
      <c r="N2190" s="44"/>
      <c r="O2190" s="76"/>
    </row>
    <row r="2191" spans="1:15" ht="18.75" hidden="1" customHeight="1" thickTop="1" thickBot="1">
      <c r="A2191" s="162"/>
      <c r="B2191" s="181"/>
      <c r="C2191" s="253"/>
      <c r="D2191" s="83"/>
      <c r="E2191" s="111"/>
      <c r="F2191" s="111"/>
      <c r="G2191" s="111"/>
      <c r="H2191" s="111"/>
      <c r="I2191" s="218"/>
      <c r="J2191" s="172"/>
      <c r="K2191" s="184">
        <v>0</v>
      </c>
      <c r="L2191" s="77"/>
      <c r="M2191" s="105"/>
      <c r="N2191" s="44"/>
      <c r="O2191" s="76"/>
    </row>
    <row r="2192" spans="1:15" ht="18.75" hidden="1" customHeight="1" thickTop="1" thickBot="1">
      <c r="A2192" s="162"/>
      <c r="B2192" s="181"/>
      <c r="C2192" s="253"/>
      <c r="D2192" s="83"/>
      <c r="E2192" s="111"/>
      <c r="F2192" s="111"/>
      <c r="G2192" s="111"/>
      <c r="H2192" s="111"/>
      <c r="I2192" s="218"/>
      <c r="J2192" s="172"/>
      <c r="K2192" s="184">
        <v>0</v>
      </c>
      <c r="L2192" s="77"/>
      <c r="M2192" s="105"/>
      <c r="N2192" s="44"/>
      <c r="O2192" s="76"/>
    </row>
    <row r="2193" spans="1:15" ht="18.75" hidden="1" customHeight="1" thickTop="1" thickBot="1">
      <c r="A2193" s="162"/>
      <c r="B2193" s="181"/>
      <c r="C2193" s="253"/>
      <c r="D2193" s="83"/>
      <c r="E2193" s="111"/>
      <c r="F2193" s="111"/>
      <c r="G2193" s="111"/>
      <c r="H2193" s="111"/>
      <c r="I2193" s="218"/>
      <c r="J2193" s="172"/>
      <c r="K2193" s="184">
        <v>0</v>
      </c>
      <c r="L2193" s="77"/>
      <c r="M2193" s="105"/>
      <c r="N2193" s="44"/>
      <c r="O2193" s="76"/>
    </row>
    <row r="2194" spans="1:15" ht="18.75" hidden="1" customHeight="1" thickTop="1" thickBot="1">
      <c r="A2194" s="162"/>
      <c r="B2194" s="181"/>
      <c r="C2194" s="253"/>
      <c r="D2194" s="83"/>
      <c r="E2194" s="111"/>
      <c r="F2194" s="111"/>
      <c r="G2194" s="111"/>
      <c r="H2194" s="111"/>
      <c r="I2194" s="218"/>
      <c r="J2194" s="172"/>
      <c r="K2194" s="184">
        <v>0</v>
      </c>
      <c r="L2194" s="77"/>
      <c r="M2194" s="105"/>
      <c r="N2194" s="44"/>
      <c r="O2194" s="76"/>
    </row>
    <row r="2195" spans="1:15" ht="18.75" hidden="1" customHeight="1" thickTop="1" thickBot="1">
      <c r="A2195" s="162"/>
      <c r="B2195" s="181"/>
      <c r="C2195" s="253"/>
      <c r="D2195" s="83"/>
      <c r="E2195" s="111"/>
      <c r="F2195" s="111"/>
      <c r="G2195" s="111"/>
      <c r="H2195" s="111"/>
      <c r="I2195" s="218"/>
      <c r="J2195" s="172"/>
      <c r="K2195" s="184">
        <v>0</v>
      </c>
      <c r="L2195" s="77"/>
      <c r="M2195" s="105"/>
      <c r="N2195" s="44"/>
      <c r="O2195" s="76"/>
    </row>
    <row r="2196" spans="1:15" ht="18.75" hidden="1" customHeight="1" thickTop="1" thickBot="1">
      <c r="A2196" s="162"/>
      <c r="B2196" s="181"/>
      <c r="C2196" s="253"/>
      <c r="D2196" s="83"/>
      <c r="E2196" s="111"/>
      <c r="F2196" s="111"/>
      <c r="G2196" s="111"/>
      <c r="H2196" s="111"/>
      <c r="I2196" s="218"/>
      <c r="J2196" s="172"/>
      <c r="K2196" s="184">
        <v>0</v>
      </c>
      <c r="L2196" s="77"/>
      <c r="M2196" s="105"/>
      <c r="N2196" s="44"/>
      <c r="O2196" s="76"/>
    </row>
    <row r="2197" spans="1:15" ht="18.75" hidden="1" customHeight="1" thickTop="1" thickBot="1">
      <c r="A2197" s="162"/>
      <c r="B2197" s="181"/>
      <c r="C2197" s="253"/>
      <c r="D2197" s="83"/>
      <c r="E2197" s="111"/>
      <c r="F2197" s="111"/>
      <c r="G2197" s="111"/>
      <c r="H2197" s="111"/>
      <c r="I2197" s="218"/>
      <c r="J2197" s="172"/>
      <c r="K2197" s="184">
        <v>0</v>
      </c>
      <c r="L2197" s="77"/>
      <c r="M2197" s="105"/>
      <c r="N2197" s="44"/>
      <c r="O2197" s="76"/>
    </row>
    <row r="2198" spans="1:15" ht="18.75" customHeight="1" thickTop="1" thickBot="1">
      <c r="A2198" s="162"/>
      <c r="B2198" s="407"/>
      <c r="C2198" s="197" t="s">
        <v>1323</v>
      </c>
      <c r="D2198" s="37">
        <v>7403101</v>
      </c>
      <c r="E2198" s="408" t="s">
        <v>1328</v>
      </c>
      <c r="F2198" s="408"/>
      <c r="G2198" s="408"/>
      <c r="H2198" s="408"/>
      <c r="I2198" s="65" t="s">
        <v>41</v>
      </c>
      <c r="J2198" s="60" t="s">
        <v>385</v>
      </c>
      <c r="K2198" s="101">
        <v>2.2185000000000001</v>
      </c>
      <c r="L2198" s="70">
        <f t="shared" ref="L2198:L2209" si="174">K2198*(1-$H$3/100)</f>
        <v>2.2185000000000001</v>
      </c>
      <c r="M2198" s="66">
        <f t="shared" ref="M2198:M2209" si="175">K2198*$H$2</f>
        <v>93.421035000000003</v>
      </c>
      <c r="N2198" s="43">
        <f>M2198*(1-$H$3/100)</f>
        <v>93.421035000000003</v>
      </c>
      <c r="O2198" s="76"/>
    </row>
    <row r="2199" spans="1:15" ht="18.75" customHeight="1" thickTop="1" thickBot="1">
      <c r="A2199" s="162"/>
      <c r="B2199" s="405"/>
      <c r="C2199" s="197" t="s">
        <v>1324</v>
      </c>
      <c r="D2199" s="37">
        <v>7403102</v>
      </c>
      <c r="E2199" s="408" t="s">
        <v>1328</v>
      </c>
      <c r="F2199" s="408"/>
      <c r="G2199" s="408"/>
      <c r="H2199" s="408"/>
      <c r="I2199" s="65" t="s">
        <v>41</v>
      </c>
      <c r="J2199" s="84" t="s">
        <v>11</v>
      </c>
      <c r="K2199" s="101">
        <v>6.6500118543607103</v>
      </c>
      <c r="L2199" s="70">
        <f t="shared" si="174"/>
        <v>6.6500118543607103</v>
      </c>
      <c r="M2199" s="66">
        <f t="shared" si="175"/>
        <v>280.03199918712949</v>
      </c>
      <c r="N2199" s="43">
        <f>M2199*(1-$H$3/100)</f>
        <v>280.03199918712949</v>
      </c>
      <c r="O2199" s="76"/>
    </row>
    <row r="2200" spans="1:15" ht="18.75" customHeight="1" thickTop="1" thickBot="1">
      <c r="A2200" s="162"/>
      <c r="B2200" s="405"/>
      <c r="C2200" s="197" t="s">
        <v>1325</v>
      </c>
      <c r="D2200" s="37">
        <v>7403104</v>
      </c>
      <c r="E2200" s="408" t="s">
        <v>1328</v>
      </c>
      <c r="F2200" s="408"/>
      <c r="G2200" s="408"/>
      <c r="H2200" s="408"/>
      <c r="I2200" s="65" t="s">
        <v>41</v>
      </c>
      <c r="J2200" s="85" t="s">
        <v>386</v>
      </c>
      <c r="K2200" s="101">
        <v>5.5733039796782382</v>
      </c>
      <c r="L2200" s="70">
        <f t="shared" si="174"/>
        <v>5.5733039796782382</v>
      </c>
      <c r="M2200" s="66">
        <f t="shared" si="175"/>
        <v>234.6918305842506</v>
      </c>
      <c r="N2200" s="43">
        <f>M2200*(1-$H$3/100)</f>
        <v>234.6918305842506</v>
      </c>
      <c r="O2200" s="76"/>
    </row>
    <row r="2201" spans="1:15" ht="18.75" customHeight="1" thickTop="1" thickBot="1">
      <c r="A2201" s="162"/>
      <c r="B2201" s="405"/>
      <c r="C2201" s="197" t="s">
        <v>1326</v>
      </c>
      <c r="D2201" s="37">
        <v>7403105</v>
      </c>
      <c r="E2201" s="408" t="s">
        <v>1328</v>
      </c>
      <c r="F2201" s="408"/>
      <c r="G2201" s="408"/>
      <c r="H2201" s="408"/>
      <c r="I2201" s="65" t="s">
        <v>41</v>
      </c>
      <c r="J2201" s="153" t="s">
        <v>438</v>
      </c>
      <c r="K2201" s="101">
        <v>4.8761253175275199</v>
      </c>
      <c r="L2201" s="70">
        <f t="shared" si="174"/>
        <v>4.8761253175275199</v>
      </c>
      <c r="M2201" s="66">
        <f t="shared" si="175"/>
        <v>205.33363712108385</v>
      </c>
      <c r="N2201" s="43">
        <f>M2201*(1-$H$3/100)</f>
        <v>205.33363712108385</v>
      </c>
      <c r="O2201" s="76"/>
    </row>
    <row r="2202" spans="1:15" ht="18.75" customHeight="1" thickTop="1" thickBot="1">
      <c r="A2202" s="162"/>
      <c r="B2202" s="410"/>
      <c r="C2202" s="169" t="s">
        <v>1327</v>
      </c>
      <c r="D2202" s="95">
        <v>7403111</v>
      </c>
      <c r="E2202" s="414" t="s">
        <v>1328</v>
      </c>
      <c r="F2202" s="414"/>
      <c r="G2202" s="414"/>
      <c r="H2202" s="414"/>
      <c r="I2202" s="96" t="s">
        <v>41</v>
      </c>
      <c r="J2202" s="170" t="s">
        <v>1105</v>
      </c>
      <c r="K2202" s="98">
        <v>3.2360000000000002</v>
      </c>
      <c r="L2202" s="99">
        <f t="shared" si="174"/>
        <v>3.2360000000000002</v>
      </c>
      <c r="M2202" s="100">
        <f t="shared" si="175"/>
        <v>136.26796000000002</v>
      </c>
      <c r="N2202" s="69">
        <f>M2202*(1-$H$3/100)</f>
        <v>136.26796000000002</v>
      </c>
      <c r="O2202" s="76"/>
    </row>
    <row r="2203" spans="1:15" ht="18.75" customHeight="1" thickTop="1" thickBot="1">
      <c r="A2203" s="162"/>
      <c r="B2203" s="405"/>
      <c r="C2203" s="197" t="s">
        <v>1329</v>
      </c>
      <c r="D2203" s="37">
        <v>7403601</v>
      </c>
      <c r="E2203" s="408" t="s">
        <v>1336</v>
      </c>
      <c r="F2203" s="408"/>
      <c r="G2203" s="408"/>
      <c r="H2203" s="408"/>
      <c r="I2203" s="65" t="s">
        <v>41</v>
      </c>
      <c r="J2203" s="60" t="s">
        <v>385</v>
      </c>
      <c r="K2203" s="101">
        <v>2.37256</v>
      </c>
      <c r="L2203" s="70">
        <f t="shared" si="174"/>
        <v>2.37256</v>
      </c>
      <c r="M2203" s="66">
        <f t="shared" si="175"/>
        <v>99.908501599999994</v>
      </c>
      <c r="N2203" s="43">
        <f t="shared" ref="N2203:N2209" si="176">M2203*(1-$H$3/100)</f>
        <v>99.908501599999994</v>
      </c>
      <c r="O2203" s="76"/>
    </row>
    <row r="2204" spans="1:15" ht="18.75" customHeight="1" thickTop="1" thickBot="1">
      <c r="A2204" s="162"/>
      <c r="B2204" s="405"/>
      <c r="C2204" s="197" t="s">
        <v>1330</v>
      </c>
      <c r="D2204" s="37">
        <v>7403602</v>
      </c>
      <c r="E2204" s="408" t="s">
        <v>1336</v>
      </c>
      <c r="F2204" s="408"/>
      <c r="G2204" s="408"/>
      <c r="H2204" s="408"/>
      <c r="I2204" s="65" t="s">
        <v>41</v>
      </c>
      <c r="J2204" s="84" t="s">
        <v>11</v>
      </c>
      <c r="K2204" s="101">
        <v>7.2770601185436066</v>
      </c>
      <c r="L2204" s="70">
        <f t="shared" si="174"/>
        <v>7.2770601185436066</v>
      </c>
      <c r="M2204" s="66">
        <f t="shared" si="175"/>
        <v>306.43700159187125</v>
      </c>
      <c r="N2204" s="43">
        <f t="shared" si="176"/>
        <v>306.43700159187125</v>
      </c>
      <c r="O2204" s="76"/>
    </row>
    <row r="2205" spans="1:15" ht="18.75" customHeight="1" thickTop="1" thickBot="1">
      <c r="A2205" s="162"/>
      <c r="B2205" s="405"/>
      <c r="C2205" s="197" t="s">
        <v>1331</v>
      </c>
      <c r="D2205" s="37">
        <v>7403604</v>
      </c>
      <c r="E2205" s="408" t="s">
        <v>1336</v>
      </c>
      <c r="F2205" s="408"/>
      <c r="G2205" s="408"/>
      <c r="H2205" s="408"/>
      <c r="I2205" s="65" t="s">
        <v>41</v>
      </c>
      <c r="J2205" s="85" t="s">
        <v>386</v>
      </c>
      <c r="K2205" s="101">
        <v>6.0312142252328531</v>
      </c>
      <c r="L2205" s="70">
        <f t="shared" si="174"/>
        <v>6.0312142252328531</v>
      </c>
      <c r="M2205" s="66">
        <f t="shared" si="175"/>
        <v>253.97443102455543</v>
      </c>
      <c r="N2205" s="43">
        <f t="shared" si="176"/>
        <v>253.97443102455543</v>
      </c>
      <c r="O2205" s="76"/>
    </row>
    <row r="2206" spans="1:15" ht="18.75" customHeight="1" thickTop="1" thickBot="1">
      <c r="A2206" s="422" t="s">
        <v>3</v>
      </c>
      <c r="B2206" s="405"/>
      <c r="C2206" s="197" t="s">
        <v>1332</v>
      </c>
      <c r="D2206" s="37">
        <v>7403605</v>
      </c>
      <c r="E2206" s="408" t="s">
        <v>1336</v>
      </c>
      <c r="F2206" s="408"/>
      <c r="G2206" s="408"/>
      <c r="H2206" s="408"/>
      <c r="I2206" s="65" t="s">
        <v>41</v>
      </c>
      <c r="J2206" s="153" t="s">
        <v>438</v>
      </c>
      <c r="K2206" s="101">
        <v>5.4503695173581708</v>
      </c>
      <c r="L2206" s="70">
        <f t="shared" si="174"/>
        <v>5.4503695173581708</v>
      </c>
      <c r="M2206" s="66">
        <f t="shared" si="175"/>
        <v>229.51506037595257</v>
      </c>
      <c r="N2206" s="43">
        <f t="shared" si="176"/>
        <v>229.51506037595257</v>
      </c>
      <c r="O2206" s="76"/>
    </row>
    <row r="2207" spans="1:15" ht="18.75" customHeight="1" thickTop="1" thickBot="1">
      <c r="A2207" s="423"/>
      <c r="B2207" s="405"/>
      <c r="C2207" s="197" t="s">
        <v>1333</v>
      </c>
      <c r="D2207" s="37">
        <v>7403611</v>
      </c>
      <c r="E2207" s="408" t="s">
        <v>1336</v>
      </c>
      <c r="F2207" s="408"/>
      <c r="G2207" s="408"/>
      <c r="H2207" s="408"/>
      <c r="I2207" s="65" t="s">
        <v>41</v>
      </c>
      <c r="J2207" s="170" t="s">
        <v>1105</v>
      </c>
      <c r="K2207" s="101">
        <v>3.4552999999999998</v>
      </c>
      <c r="L2207" s="70">
        <f t="shared" si="174"/>
        <v>3.4552999999999998</v>
      </c>
      <c r="M2207" s="66">
        <f t="shared" si="175"/>
        <v>145.50268299999999</v>
      </c>
      <c r="N2207" s="43">
        <f t="shared" si="176"/>
        <v>145.50268299999999</v>
      </c>
      <c r="O2207" s="76"/>
    </row>
    <row r="2208" spans="1:15" ht="18.75" customHeight="1" thickTop="1" thickBot="1">
      <c r="A2208" s="423"/>
      <c r="B2208" s="405"/>
      <c r="C2208" s="197" t="s">
        <v>1334</v>
      </c>
      <c r="D2208" s="37">
        <v>7403612</v>
      </c>
      <c r="E2208" s="408" t="s">
        <v>1336</v>
      </c>
      <c r="F2208" s="408"/>
      <c r="G2208" s="408"/>
      <c r="H2208" s="408"/>
      <c r="I2208" s="65" t="s">
        <v>41</v>
      </c>
      <c r="J2208" s="172" t="s">
        <v>1188</v>
      </c>
      <c r="K2208" s="101">
        <v>6.9222828111769692</v>
      </c>
      <c r="L2208" s="70">
        <f t="shared" si="174"/>
        <v>6.9222828111769692</v>
      </c>
      <c r="M2208" s="66">
        <f t="shared" si="175"/>
        <v>291.49732917866214</v>
      </c>
      <c r="N2208" s="43">
        <f t="shared" si="176"/>
        <v>291.49732917866214</v>
      </c>
      <c r="O2208" s="76"/>
    </row>
    <row r="2209" spans="1:15" ht="18.75" customHeight="1" thickTop="1" thickBot="1">
      <c r="A2209" s="423"/>
      <c r="B2209" s="406"/>
      <c r="C2209" s="166" t="s">
        <v>1335</v>
      </c>
      <c r="D2209" s="106">
        <v>7403621</v>
      </c>
      <c r="E2209" s="409" t="s">
        <v>1336</v>
      </c>
      <c r="F2209" s="409"/>
      <c r="G2209" s="409"/>
      <c r="H2209" s="409"/>
      <c r="I2209" s="113" t="s">
        <v>41</v>
      </c>
      <c r="J2209" s="173" t="s">
        <v>1197</v>
      </c>
      <c r="K2209" s="114">
        <v>6.9222828111769692</v>
      </c>
      <c r="L2209" s="109">
        <f t="shared" si="174"/>
        <v>6.9222828111769692</v>
      </c>
      <c r="M2209" s="108">
        <f t="shared" si="175"/>
        <v>291.49732917866214</v>
      </c>
      <c r="N2209" s="118">
        <f t="shared" si="176"/>
        <v>291.49732917866214</v>
      </c>
      <c r="O2209" s="76"/>
    </row>
    <row r="2210" spans="1:15" ht="18.75" hidden="1" customHeight="1" thickTop="1" thickBot="1">
      <c r="A2210" s="423"/>
      <c r="B2210" s="181"/>
      <c r="C2210" s="253"/>
      <c r="D2210" s="83"/>
      <c r="E2210" s="111"/>
      <c r="F2210" s="111"/>
      <c r="G2210" s="111"/>
      <c r="H2210" s="111"/>
      <c r="I2210" s="218"/>
      <c r="J2210" s="173"/>
      <c r="K2210" s="184">
        <v>0</v>
      </c>
      <c r="L2210" s="77"/>
      <c r="M2210" s="105"/>
      <c r="N2210" s="44"/>
      <c r="O2210" s="76"/>
    </row>
    <row r="2211" spans="1:15" ht="18.75" hidden="1" customHeight="1" thickTop="1" thickBot="1">
      <c r="A2211" s="423"/>
      <c r="B2211" s="181"/>
      <c r="C2211" s="253"/>
      <c r="D2211" s="83"/>
      <c r="E2211" s="111"/>
      <c r="F2211" s="111"/>
      <c r="G2211" s="111"/>
      <c r="H2211" s="111"/>
      <c r="I2211" s="218"/>
      <c r="J2211" s="173"/>
      <c r="K2211" s="184">
        <v>0</v>
      </c>
      <c r="L2211" s="77"/>
      <c r="M2211" s="105"/>
      <c r="N2211" s="44"/>
      <c r="O2211" s="76"/>
    </row>
    <row r="2212" spans="1:15" ht="18.75" hidden="1" customHeight="1" thickTop="1" thickBot="1">
      <c r="A2212" s="423"/>
      <c r="B2212" s="181"/>
      <c r="C2212" s="253"/>
      <c r="D2212" s="83"/>
      <c r="E2212" s="111"/>
      <c r="F2212" s="111"/>
      <c r="G2212" s="111"/>
      <c r="H2212" s="111"/>
      <c r="I2212" s="218"/>
      <c r="J2212" s="173"/>
      <c r="K2212" s="184">
        <v>0</v>
      </c>
      <c r="L2212" s="77"/>
      <c r="M2212" s="105"/>
      <c r="N2212" s="44"/>
      <c r="O2212" s="76"/>
    </row>
    <row r="2213" spans="1:15" ht="18.75" hidden="1" customHeight="1" thickTop="1" thickBot="1">
      <c r="A2213" s="423"/>
      <c r="B2213" s="181"/>
      <c r="C2213" s="253"/>
      <c r="D2213" s="83"/>
      <c r="E2213" s="111"/>
      <c r="F2213" s="111"/>
      <c r="G2213" s="111"/>
      <c r="H2213" s="111"/>
      <c r="I2213" s="218"/>
      <c r="J2213" s="173"/>
      <c r="K2213" s="184">
        <v>0</v>
      </c>
      <c r="L2213" s="77"/>
      <c r="M2213" s="105"/>
      <c r="N2213" s="44"/>
      <c r="O2213" s="76"/>
    </row>
    <row r="2214" spans="1:15" ht="18.75" hidden="1" customHeight="1" thickTop="1" thickBot="1">
      <c r="A2214" s="423"/>
      <c r="B2214" s="181"/>
      <c r="C2214" s="253"/>
      <c r="D2214" s="83"/>
      <c r="E2214" s="111"/>
      <c r="F2214" s="111"/>
      <c r="G2214" s="111"/>
      <c r="H2214" s="111"/>
      <c r="I2214" s="218"/>
      <c r="J2214" s="173"/>
      <c r="K2214" s="184">
        <v>0</v>
      </c>
      <c r="L2214" s="77"/>
      <c r="M2214" s="105"/>
      <c r="N2214" s="44"/>
      <c r="O2214" s="76"/>
    </row>
    <row r="2215" spans="1:15" ht="18.75" customHeight="1" thickTop="1" thickBot="1">
      <c r="A2215" s="423"/>
      <c r="B2215" s="405"/>
      <c r="C2215" s="197" t="s">
        <v>1337</v>
      </c>
      <c r="D2215" s="37">
        <v>7404101</v>
      </c>
      <c r="E2215" s="38" t="s">
        <v>1349</v>
      </c>
      <c r="F2215" s="38"/>
      <c r="G2215" s="38"/>
      <c r="H2215" s="38"/>
      <c r="I2215" s="65" t="s">
        <v>41</v>
      </c>
      <c r="J2215" s="60" t="s">
        <v>385</v>
      </c>
      <c r="K2215" s="101">
        <v>2.1619999999999999</v>
      </c>
      <c r="L2215" s="70">
        <f t="shared" ref="L2215:L2250" si="177">K2215*(1-$H$3/100)</f>
        <v>2.1619999999999999</v>
      </c>
      <c r="M2215" s="66">
        <f t="shared" ref="M2215:M2250" si="178">K2215*$H$2</f>
        <v>91.041820000000001</v>
      </c>
      <c r="N2215" s="43">
        <f t="shared" ref="N2215:N2224" si="179">M2215*(1-$H$3/100)</f>
        <v>91.041820000000001</v>
      </c>
      <c r="O2215" s="76"/>
    </row>
    <row r="2216" spans="1:15" ht="18.75" customHeight="1" thickTop="1" thickBot="1">
      <c r="A2216" s="423"/>
      <c r="B2216" s="405"/>
      <c r="C2216" s="197" t="s">
        <v>1338</v>
      </c>
      <c r="D2216" s="37">
        <v>7404102</v>
      </c>
      <c r="E2216" s="97" t="s">
        <v>1349</v>
      </c>
      <c r="F2216" s="97"/>
      <c r="G2216" s="97"/>
      <c r="H2216" s="97"/>
      <c r="I2216" s="65" t="s">
        <v>41</v>
      </c>
      <c r="J2216" s="84" t="s">
        <v>11</v>
      </c>
      <c r="K2216" s="101">
        <v>6.4973751058425071</v>
      </c>
      <c r="L2216" s="70">
        <f t="shared" si="177"/>
        <v>6.4973751058425071</v>
      </c>
      <c r="M2216" s="66">
        <f t="shared" si="178"/>
        <v>273.604465707028</v>
      </c>
      <c r="N2216" s="43">
        <f t="shared" si="179"/>
        <v>273.604465707028</v>
      </c>
      <c r="O2216" s="76"/>
    </row>
    <row r="2217" spans="1:15" ht="18.75" customHeight="1" thickTop="1" thickBot="1">
      <c r="A2217" s="423"/>
      <c r="B2217" s="405"/>
      <c r="C2217" s="197" t="s">
        <v>1339</v>
      </c>
      <c r="D2217" s="37">
        <v>7404104</v>
      </c>
      <c r="E2217" s="97" t="s">
        <v>1349</v>
      </c>
      <c r="F2217" s="97"/>
      <c r="G2217" s="97"/>
      <c r="H2217" s="97"/>
      <c r="I2217" s="65" t="s">
        <v>41</v>
      </c>
      <c r="J2217" s="85" t="s">
        <v>386</v>
      </c>
      <c r="K2217" s="101">
        <v>5.2102760372565617</v>
      </c>
      <c r="L2217" s="70">
        <f t="shared" si="177"/>
        <v>5.2102760372565617</v>
      </c>
      <c r="M2217" s="66">
        <f t="shared" si="178"/>
        <v>219.40472392887381</v>
      </c>
      <c r="N2217" s="43">
        <f t="shared" si="179"/>
        <v>219.40472392887381</v>
      </c>
      <c r="O2217" s="76"/>
    </row>
    <row r="2218" spans="1:15" ht="18.75" customHeight="1" thickTop="1" thickBot="1">
      <c r="A2218" s="423"/>
      <c r="B2218" s="405"/>
      <c r="C2218" s="197" t="s">
        <v>1340</v>
      </c>
      <c r="D2218" s="37">
        <v>7404105</v>
      </c>
      <c r="E2218" s="97" t="s">
        <v>1349</v>
      </c>
      <c r="F2218" s="97"/>
      <c r="G2218" s="97"/>
      <c r="H2218" s="97"/>
      <c r="I2218" s="65" t="s">
        <v>41</v>
      </c>
      <c r="J2218" s="153" t="s">
        <v>438</v>
      </c>
      <c r="K2218" s="101">
        <v>4.91737849280271</v>
      </c>
      <c r="L2218" s="70">
        <f t="shared" si="177"/>
        <v>4.91737849280271</v>
      </c>
      <c r="M2218" s="66">
        <f t="shared" si="178"/>
        <v>207.07080833192211</v>
      </c>
      <c r="N2218" s="43">
        <f t="shared" si="179"/>
        <v>207.07080833192211</v>
      </c>
      <c r="O2218" s="76"/>
    </row>
    <row r="2219" spans="1:15" ht="18.75" customHeight="1" thickTop="1" thickBot="1">
      <c r="A2219" s="423"/>
      <c r="B2219" s="405"/>
      <c r="C2219" s="169" t="s">
        <v>1341</v>
      </c>
      <c r="D2219" s="95">
        <v>7404111</v>
      </c>
      <c r="E2219" s="348" t="s">
        <v>1349</v>
      </c>
      <c r="F2219" s="348"/>
      <c r="G2219" s="348"/>
      <c r="H2219" s="348"/>
      <c r="I2219" s="96" t="s">
        <v>41</v>
      </c>
      <c r="J2219" s="170" t="s">
        <v>1105</v>
      </c>
      <c r="K2219" s="98">
        <v>3.2014999999999998</v>
      </c>
      <c r="L2219" s="99">
        <f t="shared" si="177"/>
        <v>3.2014999999999998</v>
      </c>
      <c r="M2219" s="100">
        <f t="shared" si="178"/>
        <v>134.81516499999998</v>
      </c>
      <c r="N2219" s="69">
        <f t="shared" si="179"/>
        <v>134.81516499999998</v>
      </c>
      <c r="O2219" s="76"/>
    </row>
    <row r="2220" spans="1:15" ht="18.75" customHeight="1" thickTop="1" thickBot="1">
      <c r="A2220" s="423"/>
      <c r="B2220" s="405"/>
      <c r="C2220" s="197" t="s">
        <v>3870</v>
      </c>
      <c r="D2220" s="37">
        <v>7404201</v>
      </c>
      <c r="E2220" s="408" t="s">
        <v>1350</v>
      </c>
      <c r="F2220" s="408"/>
      <c r="G2220" s="408"/>
      <c r="H2220" s="408"/>
      <c r="I2220" s="65" t="s">
        <v>41</v>
      </c>
      <c r="J2220" s="60" t="s">
        <v>385</v>
      </c>
      <c r="K2220" s="61">
        <v>3.75</v>
      </c>
      <c r="L2220" s="62">
        <f t="shared" si="177"/>
        <v>3.75</v>
      </c>
      <c r="M2220" s="63">
        <f t="shared" si="178"/>
        <v>157.91249999999999</v>
      </c>
      <c r="N2220" s="67">
        <f t="shared" si="179"/>
        <v>157.91249999999999</v>
      </c>
      <c r="O2220" s="76"/>
    </row>
    <row r="2221" spans="1:15" ht="18.75" customHeight="1" thickTop="1" thickBot="1">
      <c r="A2221" s="423"/>
      <c r="B2221" s="405"/>
      <c r="C2221" s="197" t="s">
        <v>3871</v>
      </c>
      <c r="D2221" s="37">
        <v>7404202</v>
      </c>
      <c r="E2221" s="408" t="s">
        <v>1350</v>
      </c>
      <c r="F2221" s="408"/>
      <c r="G2221" s="408"/>
      <c r="H2221" s="408"/>
      <c r="I2221" s="65" t="s">
        <v>41</v>
      </c>
      <c r="J2221" s="84" t="s">
        <v>11</v>
      </c>
      <c r="K2221" s="101">
        <v>6.9676613039796784</v>
      </c>
      <c r="L2221" s="70">
        <f t="shared" si="177"/>
        <v>6.9676613039796784</v>
      </c>
      <c r="M2221" s="66">
        <f t="shared" si="178"/>
        <v>293.40821751058428</v>
      </c>
      <c r="N2221" s="43">
        <f t="shared" si="179"/>
        <v>293.40821751058428</v>
      </c>
      <c r="O2221" s="76"/>
    </row>
    <row r="2222" spans="1:15" ht="18.75" customHeight="1" thickTop="1" thickBot="1">
      <c r="A2222" s="423"/>
      <c r="B2222" s="405"/>
      <c r="C2222" s="197" t="s">
        <v>3872</v>
      </c>
      <c r="D2222" s="37">
        <v>7404204</v>
      </c>
      <c r="E2222" s="408" t="s">
        <v>1350</v>
      </c>
      <c r="F2222" s="408"/>
      <c r="G2222" s="408"/>
      <c r="H2222" s="408"/>
      <c r="I2222" s="65" t="s">
        <v>41</v>
      </c>
      <c r="J2222" s="85" t="s">
        <v>386</v>
      </c>
      <c r="K2222" s="101">
        <v>5.7135647756138859</v>
      </c>
      <c r="L2222" s="70">
        <f t="shared" si="177"/>
        <v>5.7135647756138859</v>
      </c>
      <c r="M2222" s="66">
        <f t="shared" si="178"/>
        <v>240.59821270110072</v>
      </c>
      <c r="N2222" s="43">
        <f t="shared" si="179"/>
        <v>240.59821270110072</v>
      </c>
      <c r="O2222" s="76"/>
    </row>
    <row r="2223" spans="1:15" ht="18.75" customHeight="1" thickTop="1" thickBot="1">
      <c r="A2223" s="423"/>
      <c r="B2223" s="405"/>
      <c r="C2223" s="197" t="s">
        <v>3873</v>
      </c>
      <c r="D2223" s="37">
        <v>7404205</v>
      </c>
      <c r="E2223" s="408" t="s">
        <v>1350</v>
      </c>
      <c r="F2223" s="408"/>
      <c r="G2223" s="408"/>
      <c r="H2223" s="408"/>
      <c r="I2223" s="65" t="s">
        <v>41</v>
      </c>
      <c r="J2223" s="153" t="s">
        <v>438</v>
      </c>
      <c r="K2223" s="101">
        <v>5.2061507197290435</v>
      </c>
      <c r="L2223" s="70">
        <f t="shared" si="177"/>
        <v>5.2061507197290435</v>
      </c>
      <c r="M2223" s="66">
        <f t="shared" si="178"/>
        <v>219.23100680779001</v>
      </c>
      <c r="N2223" s="43">
        <f t="shared" si="179"/>
        <v>219.23100680779001</v>
      </c>
      <c r="O2223" s="76"/>
    </row>
    <row r="2224" spans="1:15" ht="18.75" customHeight="1" thickTop="1" thickBot="1">
      <c r="A2224" s="423"/>
      <c r="B2224" s="405"/>
      <c r="C2224" s="169" t="s">
        <v>3874</v>
      </c>
      <c r="D2224" s="95">
        <v>7404211</v>
      </c>
      <c r="E2224" s="414" t="s">
        <v>1350</v>
      </c>
      <c r="F2224" s="414"/>
      <c r="G2224" s="414"/>
      <c r="H2224" s="414"/>
      <c r="I2224" s="96" t="s">
        <v>41</v>
      </c>
      <c r="J2224" s="170" t="s">
        <v>1105</v>
      </c>
      <c r="K2224" s="98">
        <v>4.76</v>
      </c>
      <c r="L2224" s="99">
        <f t="shared" si="177"/>
        <v>4.76</v>
      </c>
      <c r="M2224" s="100">
        <f t="shared" si="178"/>
        <v>200.44359999999998</v>
      </c>
      <c r="N2224" s="69">
        <f t="shared" si="179"/>
        <v>200.44359999999998</v>
      </c>
      <c r="O2224" s="76"/>
    </row>
    <row r="2225" spans="1:15" ht="18.75" customHeight="1" thickTop="1" thickBot="1">
      <c r="A2225" s="423"/>
      <c r="B2225" s="405"/>
      <c r="C2225" s="197" t="s">
        <v>3875</v>
      </c>
      <c r="D2225" s="37">
        <v>7404301</v>
      </c>
      <c r="E2225" s="408" t="s">
        <v>3880</v>
      </c>
      <c r="F2225" s="408"/>
      <c r="G2225" s="408"/>
      <c r="H2225" s="408"/>
      <c r="I2225" s="65" t="s">
        <v>41</v>
      </c>
      <c r="J2225" s="60" t="s">
        <v>385</v>
      </c>
      <c r="K2225" s="61">
        <v>3.93</v>
      </c>
      <c r="L2225" s="62">
        <f t="shared" si="177"/>
        <v>3.93</v>
      </c>
      <c r="M2225" s="63">
        <f t="shared" si="178"/>
        <v>165.4923</v>
      </c>
      <c r="N2225" s="67">
        <f>M2225*(1-$H$3/100)</f>
        <v>165.4923</v>
      </c>
      <c r="O2225" s="76"/>
    </row>
    <row r="2226" spans="1:15" ht="18.75" customHeight="1" thickTop="1" thickBot="1">
      <c r="A2226" s="162"/>
      <c r="B2226" s="405"/>
      <c r="C2226" s="197" t="s">
        <v>3876</v>
      </c>
      <c r="D2226" s="37">
        <v>7404302</v>
      </c>
      <c r="E2226" s="408" t="s">
        <v>3880</v>
      </c>
      <c r="F2226" s="408"/>
      <c r="G2226" s="408"/>
      <c r="H2226" s="408"/>
      <c r="I2226" s="65" t="s">
        <v>41</v>
      </c>
      <c r="J2226" s="84" t="s">
        <v>11</v>
      </c>
      <c r="K2226" s="101">
        <v>7.3160443691786616</v>
      </c>
      <c r="L2226" s="70">
        <f t="shared" si="177"/>
        <v>7.3160443691786616</v>
      </c>
      <c r="M2226" s="66">
        <f t="shared" si="178"/>
        <v>308.07862838611345</v>
      </c>
      <c r="N2226" s="43">
        <f>M2226*(1-$H$3/100)</f>
        <v>308.07862838611345</v>
      </c>
      <c r="O2226" s="76"/>
    </row>
    <row r="2227" spans="1:15" ht="18.75" customHeight="1" thickTop="1" thickBot="1">
      <c r="A2227" s="162"/>
      <c r="B2227" s="405"/>
      <c r="C2227" s="197" t="s">
        <v>3877</v>
      </c>
      <c r="D2227" s="37">
        <v>7404304</v>
      </c>
      <c r="E2227" s="408" t="s">
        <v>3880</v>
      </c>
      <c r="F2227" s="408"/>
      <c r="G2227" s="408"/>
      <c r="H2227" s="408"/>
      <c r="I2227" s="65" t="s">
        <v>41</v>
      </c>
      <c r="J2227" s="85" t="s">
        <v>386</v>
      </c>
      <c r="K2227" s="101">
        <v>5.9992430143945805</v>
      </c>
      <c r="L2227" s="70">
        <f t="shared" si="177"/>
        <v>5.9992430143945805</v>
      </c>
      <c r="M2227" s="66">
        <f t="shared" si="178"/>
        <v>252.6281233361558</v>
      </c>
      <c r="N2227" s="43">
        <f>M2227*(1-$H$3/100)</f>
        <v>252.6281233361558</v>
      </c>
      <c r="O2227" s="76"/>
    </row>
    <row r="2228" spans="1:15" ht="18.75" customHeight="1" thickTop="1" thickBot="1">
      <c r="A2228" s="162"/>
      <c r="B2228" s="405"/>
      <c r="C2228" s="197" t="s">
        <v>3878</v>
      </c>
      <c r="D2228" s="37">
        <v>7404305</v>
      </c>
      <c r="E2228" s="408" t="s">
        <v>3880</v>
      </c>
      <c r="F2228" s="408"/>
      <c r="G2228" s="408"/>
      <c r="H2228" s="408"/>
      <c r="I2228" s="65" t="s">
        <v>41</v>
      </c>
      <c r="J2228" s="153" t="s">
        <v>438</v>
      </c>
      <c r="K2228" s="101">
        <v>5.4664582557154962</v>
      </c>
      <c r="L2228" s="70">
        <f t="shared" si="177"/>
        <v>5.4664582557154962</v>
      </c>
      <c r="M2228" s="66">
        <f t="shared" si="178"/>
        <v>230.19255714817953</v>
      </c>
      <c r="N2228" s="43">
        <f>M2228*(1-$H$3/100)</f>
        <v>230.19255714817953</v>
      </c>
      <c r="O2228" s="76"/>
    </row>
    <row r="2229" spans="1:15" ht="18.75" customHeight="1" thickTop="1" thickBot="1">
      <c r="A2229" s="162"/>
      <c r="B2229" s="410"/>
      <c r="C2229" s="169" t="s">
        <v>3879</v>
      </c>
      <c r="D2229" s="95">
        <v>7404311</v>
      </c>
      <c r="E2229" s="414" t="s">
        <v>3880</v>
      </c>
      <c r="F2229" s="414"/>
      <c r="G2229" s="414"/>
      <c r="H2229" s="414"/>
      <c r="I2229" s="96" t="s">
        <v>41</v>
      </c>
      <c r="J2229" s="170" t="s">
        <v>1105</v>
      </c>
      <c r="K2229" s="98">
        <v>4.9800000000000004</v>
      </c>
      <c r="L2229" s="99">
        <f t="shared" si="177"/>
        <v>4.9800000000000004</v>
      </c>
      <c r="M2229" s="100">
        <f t="shared" si="178"/>
        <v>209.70780000000002</v>
      </c>
      <c r="N2229" s="69">
        <f>M2229*(1-$H$3/100)</f>
        <v>209.70780000000002</v>
      </c>
      <c r="O2229" s="76"/>
    </row>
    <row r="2230" spans="1:15" ht="18.75" customHeight="1" thickTop="1" thickBot="1">
      <c r="A2230" s="162"/>
      <c r="B2230" s="411"/>
      <c r="C2230" s="138" t="s">
        <v>1342</v>
      </c>
      <c r="D2230" s="59">
        <v>7404601</v>
      </c>
      <c r="E2230" s="428" t="s">
        <v>1351</v>
      </c>
      <c r="F2230" s="428"/>
      <c r="G2230" s="428"/>
      <c r="H2230" s="428"/>
      <c r="I2230" s="139" t="s">
        <v>41</v>
      </c>
      <c r="J2230" s="60" t="s">
        <v>385</v>
      </c>
      <c r="K2230" s="101">
        <v>3.0032311600338693</v>
      </c>
      <c r="L2230" s="70">
        <f t="shared" si="177"/>
        <v>3.0032311600338693</v>
      </c>
      <c r="M2230" s="66">
        <f t="shared" si="178"/>
        <v>126.46606414902624</v>
      </c>
      <c r="N2230" s="43">
        <f t="shared" ref="N2230:N2243" si="180">M2230*(1-$H$3/100)</f>
        <v>126.46606414902624</v>
      </c>
      <c r="O2230" s="76"/>
    </row>
    <row r="2231" spans="1:15" ht="18.75" customHeight="1" thickTop="1" thickBot="1">
      <c r="A2231" s="162"/>
      <c r="B2231" s="405"/>
      <c r="C2231" s="38" t="s">
        <v>1343</v>
      </c>
      <c r="D2231" s="37">
        <v>7404602</v>
      </c>
      <c r="E2231" s="408" t="s">
        <v>1351</v>
      </c>
      <c r="F2231" s="408"/>
      <c r="G2231" s="408"/>
      <c r="H2231" s="408"/>
      <c r="I2231" s="65" t="s">
        <v>41</v>
      </c>
      <c r="J2231" s="84" t="s">
        <v>11</v>
      </c>
      <c r="K2231" s="101">
        <v>7.062543607112616</v>
      </c>
      <c r="L2231" s="70">
        <f t="shared" si="177"/>
        <v>7.062543607112616</v>
      </c>
      <c r="M2231" s="66">
        <f t="shared" si="178"/>
        <v>297.40371129551227</v>
      </c>
      <c r="N2231" s="43">
        <f t="shared" si="180"/>
        <v>297.40371129551227</v>
      </c>
      <c r="O2231" s="76"/>
    </row>
    <row r="2232" spans="1:15" ht="18.75" customHeight="1" thickTop="1" thickBot="1">
      <c r="A2232" s="162"/>
      <c r="B2232" s="405"/>
      <c r="C2232" s="38" t="s">
        <v>1344</v>
      </c>
      <c r="D2232" s="37">
        <v>7404604</v>
      </c>
      <c r="E2232" s="408" t="s">
        <v>1351</v>
      </c>
      <c r="F2232" s="408"/>
      <c r="G2232" s="408"/>
      <c r="H2232" s="408"/>
      <c r="I2232" s="65" t="s">
        <v>41</v>
      </c>
      <c r="J2232" s="85" t="s">
        <v>386</v>
      </c>
      <c r="K2232" s="101">
        <v>5.647559695173582</v>
      </c>
      <c r="L2232" s="70">
        <f t="shared" si="177"/>
        <v>5.647559695173582</v>
      </c>
      <c r="M2232" s="66">
        <f t="shared" si="178"/>
        <v>237.81873876375954</v>
      </c>
      <c r="N2232" s="43">
        <f t="shared" si="180"/>
        <v>237.81873876375954</v>
      </c>
      <c r="O2232" s="76"/>
    </row>
    <row r="2233" spans="1:15" ht="18.75" customHeight="1" thickTop="1" thickBot="1">
      <c r="A2233" s="162"/>
      <c r="B2233" s="405"/>
      <c r="C2233" s="38" t="s">
        <v>1345</v>
      </c>
      <c r="D2233" s="37">
        <v>7404605</v>
      </c>
      <c r="E2233" s="408" t="s">
        <v>1351</v>
      </c>
      <c r="F2233" s="408"/>
      <c r="G2233" s="408"/>
      <c r="H2233" s="408"/>
      <c r="I2233" s="65" t="s">
        <v>41</v>
      </c>
      <c r="J2233" s="153" t="s">
        <v>438</v>
      </c>
      <c r="K2233" s="101">
        <v>5.8785774767146481</v>
      </c>
      <c r="L2233" s="70">
        <f t="shared" si="177"/>
        <v>5.8785774767146481</v>
      </c>
      <c r="M2233" s="66">
        <f t="shared" si="178"/>
        <v>247.54689754445383</v>
      </c>
      <c r="N2233" s="43">
        <f t="shared" si="180"/>
        <v>247.54689754445383</v>
      </c>
      <c r="O2233" s="76"/>
    </row>
    <row r="2234" spans="1:15" ht="18.75" customHeight="1" thickTop="1" thickBot="1">
      <c r="A2234" s="162"/>
      <c r="B2234" s="405"/>
      <c r="C2234" s="38" t="s">
        <v>1346</v>
      </c>
      <c r="D2234" s="37">
        <v>7404611</v>
      </c>
      <c r="E2234" s="408" t="s">
        <v>1351</v>
      </c>
      <c r="F2234" s="408"/>
      <c r="G2234" s="408"/>
      <c r="H2234" s="408"/>
      <c r="I2234" s="65" t="s">
        <v>41</v>
      </c>
      <c r="J2234" s="170" t="s">
        <v>1105</v>
      </c>
      <c r="K2234" s="101">
        <v>3.8860491109229462</v>
      </c>
      <c r="L2234" s="70">
        <f t="shared" si="177"/>
        <v>3.8860491109229462</v>
      </c>
      <c r="M2234" s="66">
        <f t="shared" si="178"/>
        <v>163.64152806096527</v>
      </c>
      <c r="N2234" s="43">
        <f t="shared" si="180"/>
        <v>163.64152806096527</v>
      </c>
      <c r="O2234" s="76"/>
    </row>
    <row r="2235" spans="1:15" ht="18.75" customHeight="1" thickTop="1" thickBot="1">
      <c r="A2235" s="162"/>
      <c r="B2235" s="405"/>
      <c r="C2235" s="38" t="s">
        <v>1347</v>
      </c>
      <c r="D2235" s="37">
        <v>7404612</v>
      </c>
      <c r="E2235" s="408" t="s">
        <v>1351</v>
      </c>
      <c r="F2235" s="408"/>
      <c r="G2235" s="408"/>
      <c r="H2235" s="408"/>
      <c r="I2235" s="65" t="s">
        <v>41</v>
      </c>
      <c r="J2235" s="172" t="s">
        <v>1188</v>
      </c>
      <c r="K2235" s="101">
        <v>6.3034851820491111</v>
      </c>
      <c r="L2235" s="70">
        <f t="shared" si="177"/>
        <v>6.3034851820491111</v>
      </c>
      <c r="M2235" s="66">
        <f t="shared" si="178"/>
        <v>265.43976101608808</v>
      </c>
      <c r="N2235" s="43">
        <f t="shared" si="180"/>
        <v>265.43976101608808</v>
      </c>
      <c r="O2235" s="76"/>
    </row>
    <row r="2236" spans="1:15" ht="18.75" customHeight="1" thickTop="1" thickBot="1">
      <c r="A2236" s="162"/>
      <c r="B2236" s="405"/>
      <c r="C2236" s="112" t="s">
        <v>1348</v>
      </c>
      <c r="D2236" s="95">
        <v>7404621</v>
      </c>
      <c r="E2236" s="414" t="s">
        <v>1351</v>
      </c>
      <c r="F2236" s="414"/>
      <c r="G2236" s="414"/>
      <c r="H2236" s="414"/>
      <c r="I2236" s="96" t="s">
        <v>41</v>
      </c>
      <c r="J2236" s="173" t="s">
        <v>1197</v>
      </c>
      <c r="K2236" s="98">
        <v>6.3034851820491111</v>
      </c>
      <c r="L2236" s="99">
        <f t="shared" si="177"/>
        <v>6.3034851820491111</v>
      </c>
      <c r="M2236" s="100">
        <f t="shared" si="178"/>
        <v>265.43976101608808</v>
      </c>
      <c r="N2236" s="69">
        <f t="shared" si="180"/>
        <v>265.43976101608808</v>
      </c>
      <c r="O2236" s="76"/>
    </row>
    <row r="2237" spans="1:15" ht="18.75" customHeight="1" thickTop="1" thickBot="1">
      <c r="A2237" s="162"/>
      <c r="B2237" s="405"/>
      <c r="C2237" s="38" t="s">
        <v>3882</v>
      </c>
      <c r="D2237" s="37">
        <v>7404701</v>
      </c>
      <c r="E2237" s="408" t="s">
        <v>1352</v>
      </c>
      <c r="F2237" s="408"/>
      <c r="G2237" s="408"/>
      <c r="H2237" s="408"/>
      <c r="I2237" s="65" t="s">
        <v>41</v>
      </c>
      <c r="J2237" s="60" t="s">
        <v>385</v>
      </c>
      <c r="K2237" s="101">
        <v>5.08</v>
      </c>
      <c r="L2237" s="70">
        <f t="shared" si="177"/>
        <v>5.08</v>
      </c>
      <c r="M2237" s="66">
        <f t="shared" si="178"/>
        <v>213.9188</v>
      </c>
      <c r="N2237" s="43">
        <f t="shared" si="180"/>
        <v>213.9188</v>
      </c>
      <c r="O2237" s="76"/>
    </row>
    <row r="2238" spans="1:15" ht="18.75" customHeight="1" thickTop="1" thickBot="1">
      <c r="A2238" s="162"/>
      <c r="B2238" s="405"/>
      <c r="C2238" s="38" t="s">
        <v>3883</v>
      </c>
      <c r="D2238" s="37">
        <v>7404702</v>
      </c>
      <c r="E2238" s="408" t="s">
        <v>1352</v>
      </c>
      <c r="F2238" s="408"/>
      <c r="G2238" s="408"/>
      <c r="H2238" s="408"/>
      <c r="I2238" s="65" t="s">
        <v>41</v>
      </c>
      <c r="J2238" s="84" t="s">
        <v>11</v>
      </c>
      <c r="K2238" s="101">
        <v>6.9800372565622348</v>
      </c>
      <c r="L2238" s="70">
        <f t="shared" si="177"/>
        <v>6.9800372565622348</v>
      </c>
      <c r="M2238" s="66">
        <f t="shared" si="178"/>
        <v>293.9293688738357</v>
      </c>
      <c r="N2238" s="43">
        <f t="shared" si="180"/>
        <v>293.9293688738357</v>
      </c>
      <c r="O2238" s="76"/>
    </row>
    <row r="2239" spans="1:15" ht="18.75" customHeight="1" thickTop="1" thickBot="1">
      <c r="A2239" s="162"/>
      <c r="B2239" s="405"/>
      <c r="C2239" s="38" t="s">
        <v>3884</v>
      </c>
      <c r="D2239" s="37">
        <v>7404704</v>
      </c>
      <c r="E2239" s="408" t="s">
        <v>1352</v>
      </c>
      <c r="F2239" s="408"/>
      <c r="G2239" s="408"/>
      <c r="H2239" s="408"/>
      <c r="I2239" s="65" t="s">
        <v>41</v>
      </c>
      <c r="J2239" s="85" t="s">
        <v>386</v>
      </c>
      <c r="K2239" s="101">
        <v>5.7259407281964441</v>
      </c>
      <c r="L2239" s="70">
        <f t="shared" si="177"/>
        <v>5.7259407281964441</v>
      </c>
      <c r="M2239" s="66">
        <f t="shared" si="178"/>
        <v>241.11936406435225</v>
      </c>
      <c r="N2239" s="43">
        <f t="shared" si="180"/>
        <v>241.11936406435225</v>
      </c>
      <c r="O2239" s="76"/>
    </row>
    <row r="2240" spans="1:15" ht="18.75" customHeight="1" thickTop="1" thickBot="1">
      <c r="A2240" s="162"/>
      <c r="B2240" s="405"/>
      <c r="C2240" s="38" t="s">
        <v>3885</v>
      </c>
      <c r="D2240" s="37">
        <v>7404705</v>
      </c>
      <c r="E2240" s="408" t="s">
        <v>1352</v>
      </c>
      <c r="F2240" s="408"/>
      <c r="G2240" s="408"/>
      <c r="H2240" s="408"/>
      <c r="I2240" s="65" t="s">
        <v>41</v>
      </c>
      <c r="J2240" s="153" t="s">
        <v>438</v>
      </c>
      <c r="K2240" s="101">
        <v>5.7424419983065196</v>
      </c>
      <c r="L2240" s="70">
        <f t="shared" si="177"/>
        <v>5.7424419983065196</v>
      </c>
      <c r="M2240" s="66">
        <f t="shared" si="178"/>
        <v>241.81423254868753</v>
      </c>
      <c r="N2240" s="43">
        <f t="shared" si="180"/>
        <v>241.81423254868753</v>
      </c>
      <c r="O2240" s="76"/>
    </row>
    <row r="2241" spans="1:15" ht="18.75" customHeight="1" thickTop="1" thickBot="1">
      <c r="A2241" s="162"/>
      <c r="B2241" s="405"/>
      <c r="C2241" s="38" t="s">
        <v>3886</v>
      </c>
      <c r="D2241" s="37">
        <v>7404711</v>
      </c>
      <c r="E2241" s="408" t="s">
        <v>1352</v>
      </c>
      <c r="F2241" s="408"/>
      <c r="G2241" s="408"/>
      <c r="H2241" s="408"/>
      <c r="I2241" s="65" t="s">
        <v>41</v>
      </c>
      <c r="J2241" s="170" t="s">
        <v>1105</v>
      </c>
      <c r="K2241" s="101">
        <v>6.43</v>
      </c>
      <c r="L2241" s="70">
        <f t="shared" si="177"/>
        <v>6.43</v>
      </c>
      <c r="M2241" s="66">
        <f t="shared" si="178"/>
        <v>270.76729999999998</v>
      </c>
      <c r="N2241" s="43">
        <f t="shared" si="180"/>
        <v>270.76729999999998</v>
      </c>
      <c r="O2241" s="76"/>
    </row>
    <row r="2242" spans="1:15" ht="18.75" customHeight="1" thickTop="1" thickBot="1">
      <c r="A2242" s="162"/>
      <c r="B2242" s="405"/>
      <c r="C2242" s="38" t="s">
        <v>3887</v>
      </c>
      <c r="D2242" s="37">
        <v>7404712</v>
      </c>
      <c r="E2242" s="408" t="s">
        <v>1352</v>
      </c>
      <c r="F2242" s="408"/>
      <c r="G2242" s="408"/>
      <c r="H2242" s="408"/>
      <c r="I2242" s="65" t="s">
        <v>41</v>
      </c>
      <c r="J2242" s="172" t="s">
        <v>1188</v>
      </c>
      <c r="K2242" s="101">
        <v>7.2688094834885684</v>
      </c>
      <c r="L2242" s="70">
        <f t="shared" si="177"/>
        <v>7.2688094834885684</v>
      </c>
      <c r="M2242" s="66">
        <f t="shared" si="178"/>
        <v>306.0895673497036</v>
      </c>
      <c r="N2242" s="43">
        <f t="shared" si="180"/>
        <v>306.0895673497036</v>
      </c>
      <c r="O2242" s="76"/>
    </row>
    <row r="2243" spans="1:15" ht="18.75" customHeight="1" thickTop="1">
      <c r="A2243" s="162"/>
      <c r="B2243" s="405"/>
      <c r="C2243" s="112" t="s">
        <v>3888</v>
      </c>
      <c r="D2243" s="95">
        <v>7404721</v>
      </c>
      <c r="E2243" s="414" t="s">
        <v>1352</v>
      </c>
      <c r="F2243" s="414"/>
      <c r="G2243" s="414"/>
      <c r="H2243" s="414"/>
      <c r="I2243" s="96" t="s">
        <v>41</v>
      </c>
      <c r="J2243" s="349" t="s">
        <v>1197</v>
      </c>
      <c r="K2243" s="98">
        <v>7.2688094834885684</v>
      </c>
      <c r="L2243" s="99">
        <f t="shared" si="177"/>
        <v>7.2688094834885684</v>
      </c>
      <c r="M2243" s="100">
        <f t="shared" si="178"/>
        <v>306.0895673497036</v>
      </c>
      <c r="N2243" s="69">
        <f t="shared" si="180"/>
        <v>306.0895673497036</v>
      </c>
      <c r="O2243" s="76"/>
    </row>
    <row r="2244" spans="1:15" ht="18.75" customHeight="1" thickBot="1">
      <c r="A2244" s="162"/>
      <c r="B2244" s="405"/>
      <c r="C2244" s="38" t="s">
        <v>3889</v>
      </c>
      <c r="D2244" s="37">
        <v>7404801</v>
      </c>
      <c r="E2244" s="408" t="s">
        <v>3881</v>
      </c>
      <c r="F2244" s="408"/>
      <c r="G2244" s="408"/>
      <c r="H2244" s="408"/>
      <c r="I2244" s="65" t="s">
        <v>41</v>
      </c>
      <c r="J2244" s="177" t="s">
        <v>385</v>
      </c>
      <c r="K2244" s="101">
        <v>5.29</v>
      </c>
      <c r="L2244" s="70">
        <f t="shared" si="177"/>
        <v>5.29</v>
      </c>
      <c r="M2244" s="66">
        <f t="shared" si="178"/>
        <v>222.7619</v>
      </c>
      <c r="N2244" s="43">
        <f t="shared" ref="N2244:N2250" si="181">M2244*(1-$H$3/100)</f>
        <v>222.7619</v>
      </c>
      <c r="O2244" s="76"/>
    </row>
    <row r="2245" spans="1:15" ht="18.75" customHeight="1" thickTop="1" thickBot="1">
      <c r="A2245" s="162"/>
      <c r="B2245" s="405"/>
      <c r="C2245" s="38" t="s">
        <v>3890</v>
      </c>
      <c r="D2245" s="37">
        <v>7404802</v>
      </c>
      <c r="E2245" s="408" t="s">
        <v>3881</v>
      </c>
      <c r="F2245" s="408"/>
      <c r="G2245" s="408"/>
      <c r="H2245" s="408"/>
      <c r="I2245" s="65" t="s">
        <v>41</v>
      </c>
      <c r="J2245" s="84" t="s">
        <v>11</v>
      </c>
      <c r="K2245" s="101">
        <v>7.3290391193903464</v>
      </c>
      <c r="L2245" s="70">
        <f t="shared" si="177"/>
        <v>7.3290391193903464</v>
      </c>
      <c r="M2245" s="66">
        <f t="shared" si="178"/>
        <v>308.6258373175275</v>
      </c>
      <c r="N2245" s="43">
        <f t="shared" si="181"/>
        <v>308.6258373175275</v>
      </c>
      <c r="O2245" s="76"/>
    </row>
    <row r="2246" spans="1:15" ht="18.75" customHeight="1" thickTop="1" thickBot="1">
      <c r="A2246" s="162"/>
      <c r="B2246" s="405"/>
      <c r="C2246" s="38" t="s">
        <v>3891</v>
      </c>
      <c r="D2246" s="37">
        <v>7404804</v>
      </c>
      <c r="E2246" s="408" t="s">
        <v>3881</v>
      </c>
      <c r="F2246" s="408"/>
      <c r="G2246" s="408"/>
      <c r="H2246" s="408"/>
      <c r="I2246" s="65" t="s">
        <v>41</v>
      </c>
      <c r="J2246" s="85" t="s">
        <v>386</v>
      </c>
      <c r="K2246" s="101">
        <v>6.0122377646062661</v>
      </c>
      <c r="L2246" s="70">
        <f t="shared" si="177"/>
        <v>6.0122377646062661</v>
      </c>
      <c r="M2246" s="66">
        <f t="shared" si="178"/>
        <v>253.17533226756987</v>
      </c>
      <c r="N2246" s="43">
        <f t="shared" si="181"/>
        <v>253.17533226756987</v>
      </c>
      <c r="O2246" s="76"/>
    </row>
    <row r="2247" spans="1:15" ht="18.75" customHeight="1" thickTop="1" thickBot="1">
      <c r="A2247" s="162"/>
      <c r="B2247" s="405"/>
      <c r="C2247" s="38" t="s">
        <v>3892</v>
      </c>
      <c r="D2247" s="37">
        <v>7404805</v>
      </c>
      <c r="E2247" s="408" t="s">
        <v>3881</v>
      </c>
      <c r="F2247" s="408"/>
      <c r="G2247" s="408"/>
      <c r="H2247" s="408"/>
      <c r="I2247" s="65" t="s">
        <v>41</v>
      </c>
      <c r="J2247" s="153" t="s">
        <v>438</v>
      </c>
      <c r="K2247" s="101">
        <v>6.0295640982218446</v>
      </c>
      <c r="L2247" s="70">
        <f t="shared" si="177"/>
        <v>6.0295640982218446</v>
      </c>
      <c r="M2247" s="66">
        <f t="shared" si="178"/>
        <v>253.90494417612186</v>
      </c>
      <c r="N2247" s="43">
        <f t="shared" si="181"/>
        <v>253.90494417612186</v>
      </c>
      <c r="O2247" s="76"/>
    </row>
    <row r="2248" spans="1:15" ht="18.75" customHeight="1" thickTop="1" thickBot="1">
      <c r="A2248" s="162"/>
      <c r="B2248" s="405"/>
      <c r="C2248" s="38" t="s">
        <v>3893</v>
      </c>
      <c r="D2248" s="37">
        <v>7404811</v>
      </c>
      <c r="E2248" s="408" t="s">
        <v>3881</v>
      </c>
      <c r="F2248" s="408"/>
      <c r="G2248" s="408"/>
      <c r="H2248" s="408"/>
      <c r="I2248" s="65" t="s">
        <v>41</v>
      </c>
      <c r="J2248" s="170" t="s">
        <v>1105</v>
      </c>
      <c r="K2248" s="101">
        <v>6.75</v>
      </c>
      <c r="L2248" s="70">
        <f t="shared" si="177"/>
        <v>6.75</v>
      </c>
      <c r="M2248" s="66">
        <f t="shared" si="178"/>
        <v>284.24250000000001</v>
      </c>
      <c r="N2248" s="43">
        <f t="shared" si="181"/>
        <v>284.24250000000001</v>
      </c>
      <c r="O2248" s="76"/>
    </row>
    <row r="2249" spans="1:15" ht="18.75" customHeight="1" thickTop="1" thickBot="1">
      <c r="A2249" s="162"/>
      <c r="B2249" s="405"/>
      <c r="C2249" s="38" t="s">
        <v>3894</v>
      </c>
      <c r="D2249" s="37">
        <v>7404812</v>
      </c>
      <c r="E2249" s="408" t="s">
        <v>3881</v>
      </c>
      <c r="F2249" s="408"/>
      <c r="G2249" s="408"/>
      <c r="H2249" s="408"/>
      <c r="I2249" s="65" t="s">
        <v>41</v>
      </c>
      <c r="J2249" s="172" t="s">
        <v>1188</v>
      </c>
      <c r="K2249" s="101">
        <v>7.6322499576629967</v>
      </c>
      <c r="L2249" s="70">
        <f t="shared" si="177"/>
        <v>7.6322499576629967</v>
      </c>
      <c r="M2249" s="66">
        <f t="shared" si="178"/>
        <v>321.39404571718876</v>
      </c>
      <c r="N2249" s="43">
        <f t="shared" si="181"/>
        <v>321.39404571718876</v>
      </c>
      <c r="O2249" s="76"/>
    </row>
    <row r="2250" spans="1:15" ht="18.75" customHeight="1" thickTop="1" thickBot="1">
      <c r="A2250" s="162"/>
      <c r="B2250" s="405"/>
      <c r="C2250" s="110" t="s">
        <v>3895</v>
      </c>
      <c r="D2250" s="106">
        <v>7404821</v>
      </c>
      <c r="E2250" s="409" t="s">
        <v>3881</v>
      </c>
      <c r="F2250" s="409"/>
      <c r="G2250" s="409"/>
      <c r="H2250" s="409"/>
      <c r="I2250" s="113" t="s">
        <v>41</v>
      </c>
      <c r="J2250" s="173" t="s">
        <v>1197</v>
      </c>
      <c r="K2250" s="114">
        <v>7.6322499576629967</v>
      </c>
      <c r="L2250" s="109">
        <f t="shared" si="177"/>
        <v>7.6322499576629967</v>
      </c>
      <c r="M2250" s="108">
        <f t="shared" si="178"/>
        <v>321.39404571718876</v>
      </c>
      <c r="N2250" s="118">
        <f t="shared" si="181"/>
        <v>321.39404571718876</v>
      </c>
      <c r="O2250" s="76"/>
    </row>
    <row r="2251" spans="1:15" ht="18.75" hidden="1" customHeight="1" thickTop="1" thickBot="1">
      <c r="A2251" s="162"/>
      <c r="B2251" s="181"/>
      <c r="C2251" s="111"/>
      <c r="D2251" s="83"/>
      <c r="E2251" s="111"/>
      <c r="F2251" s="111"/>
      <c r="G2251" s="111"/>
      <c r="H2251" s="111"/>
      <c r="I2251" s="218"/>
      <c r="J2251" s="173"/>
      <c r="K2251" s="184">
        <v>0</v>
      </c>
      <c r="L2251" s="77"/>
      <c r="M2251" s="105"/>
      <c r="N2251" s="44"/>
      <c r="O2251" s="76"/>
    </row>
    <row r="2252" spans="1:15" ht="18.75" hidden="1" customHeight="1" thickTop="1" thickBot="1">
      <c r="A2252" s="162"/>
      <c r="B2252" s="181"/>
      <c r="C2252" s="111"/>
      <c r="D2252" s="83"/>
      <c r="E2252" s="111"/>
      <c r="F2252" s="111"/>
      <c r="G2252" s="111"/>
      <c r="H2252" s="111"/>
      <c r="I2252" s="218"/>
      <c r="J2252" s="173"/>
      <c r="K2252" s="184">
        <v>0</v>
      </c>
      <c r="L2252" s="77"/>
      <c r="M2252" s="105"/>
      <c r="N2252" s="44"/>
      <c r="O2252" s="76"/>
    </row>
    <row r="2253" spans="1:15" ht="18.75" hidden="1" customHeight="1" thickTop="1" thickBot="1">
      <c r="A2253" s="162"/>
      <c r="B2253" s="181"/>
      <c r="C2253" s="111"/>
      <c r="D2253" s="83"/>
      <c r="E2253" s="111"/>
      <c r="F2253" s="111"/>
      <c r="G2253" s="111"/>
      <c r="H2253" s="111"/>
      <c r="I2253" s="218"/>
      <c r="J2253" s="173"/>
      <c r="K2253" s="184">
        <v>0</v>
      </c>
      <c r="L2253" s="77"/>
      <c r="M2253" s="105"/>
      <c r="N2253" s="44"/>
      <c r="O2253" s="76"/>
    </row>
    <row r="2254" spans="1:15" ht="18.75" customHeight="1" thickTop="1" thickBot="1">
      <c r="A2254" s="162"/>
      <c r="B2254" s="407"/>
      <c r="C2254" s="197" t="s">
        <v>1353</v>
      </c>
      <c r="D2254" s="37">
        <v>7405101</v>
      </c>
      <c r="E2254" s="408" t="s">
        <v>1189</v>
      </c>
      <c r="F2254" s="408"/>
      <c r="G2254" s="408"/>
      <c r="H2254" s="408"/>
      <c r="I2254" s="65" t="s">
        <v>41</v>
      </c>
      <c r="J2254" s="60" t="s">
        <v>385</v>
      </c>
      <c r="K2254" s="101">
        <v>3.0156071126164266</v>
      </c>
      <c r="L2254" s="70">
        <f t="shared" ref="L2254:L2264" si="182">K2254*(1-$H$3/100)</f>
        <v>3.0156071126164266</v>
      </c>
      <c r="M2254" s="66">
        <f t="shared" ref="M2254:M2264" si="183">K2254*$H$2</f>
        <v>126.98721551227771</v>
      </c>
      <c r="N2254" s="43">
        <f>M2254*(1-$H$3/100)</f>
        <v>126.98721551227771</v>
      </c>
      <c r="O2254" s="76"/>
    </row>
    <row r="2255" spans="1:15" ht="18.75" customHeight="1" thickTop="1" thickBot="1">
      <c r="A2255" s="162"/>
      <c r="B2255" s="405"/>
      <c r="C2255" s="197" t="s">
        <v>1354</v>
      </c>
      <c r="D2255" s="37">
        <v>7405102</v>
      </c>
      <c r="E2255" s="408" t="s">
        <v>1189</v>
      </c>
      <c r="F2255" s="408"/>
      <c r="G2255" s="408"/>
      <c r="H2255" s="408"/>
      <c r="I2255" s="65" t="s">
        <v>41</v>
      </c>
      <c r="J2255" s="84" t="s">
        <v>11</v>
      </c>
      <c r="K2255" s="101">
        <v>7.1079220999153261</v>
      </c>
      <c r="L2255" s="70">
        <f t="shared" si="182"/>
        <v>7.1079220999153261</v>
      </c>
      <c r="M2255" s="66">
        <f t="shared" si="183"/>
        <v>299.3145996274344</v>
      </c>
      <c r="N2255" s="43">
        <f>M2255*(1-$H$3/100)</f>
        <v>299.3145996274344</v>
      </c>
      <c r="O2255" s="76"/>
    </row>
    <row r="2256" spans="1:15" ht="18.75" customHeight="1" thickTop="1" thickBot="1">
      <c r="A2256" s="422" t="s">
        <v>3</v>
      </c>
      <c r="B2256" s="405"/>
      <c r="C2256" s="197" t="s">
        <v>1355</v>
      </c>
      <c r="D2256" s="37">
        <v>7405104</v>
      </c>
      <c r="E2256" s="408" t="s">
        <v>1189</v>
      </c>
      <c r="F2256" s="408"/>
      <c r="G2256" s="408"/>
      <c r="H2256" s="408"/>
      <c r="I2256" s="65" t="s">
        <v>41</v>
      </c>
      <c r="J2256" s="85" t="s">
        <v>386</v>
      </c>
      <c r="K2256" s="101">
        <v>5.7094394580863668</v>
      </c>
      <c r="L2256" s="70">
        <f t="shared" si="182"/>
        <v>5.7094394580863668</v>
      </c>
      <c r="M2256" s="66">
        <f t="shared" si="183"/>
        <v>240.4244955800169</v>
      </c>
      <c r="N2256" s="43">
        <f>M2256*(1-$H$3/100)</f>
        <v>240.4244955800169</v>
      </c>
      <c r="O2256" s="76"/>
    </row>
    <row r="2257" spans="1:15" ht="18.75" customHeight="1" thickTop="1" thickBot="1">
      <c r="A2257" s="423"/>
      <c r="B2257" s="405"/>
      <c r="C2257" s="197" t="s">
        <v>1356</v>
      </c>
      <c r="D2257" s="37">
        <v>7405105</v>
      </c>
      <c r="E2257" s="408" t="s">
        <v>1189</v>
      </c>
      <c r="F2257" s="408"/>
      <c r="G2257" s="408"/>
      <c r="H2257" s="408"/>
      <c r="I2257" s="65" t="s">
        <v>41</v>
      </c>
      <c r="J2257" s="153" t="s">
        <v>438</v>
      </c>
      <c r="K2257" s="101">
        <v>5.948707874682472</v>
      </c>
      <c r="L2257" s="70">
        <f t="shared" si="182"/>
        <v>5.948707874682472</v>
      </c>
      <c r="M2257" s="66">
        <f t="shared" si="183"/>
        <v>250.50008860287889</v>
      </c>
      <c r="N2257" s="43">
        <f>M2257*(1-$H$3/100)</f>
        <v>250.50008860287889</v>
      </c>
      <c r="O2257" s="76"/>
    </row>
    <row r="2258" spans="1:15" ht="18.75" customHeight="1" thickTop="1" thickBot="1">
      <c r="A2258" s="423"/>
      <c r="B2258" s="410"/>
      <c r="C2258" s="169" t="s">
        <v>1357</v>
      </c>
      <c r="D2258" s="95">
        <v>7405111</v>
      </c>
      <c r="E2258" s="414" t="s">
        <v>1189</v>
      </c>
      <c r="F2258" s="414"/>
      <c r="G2258" s="414"/>
      <c r="H2258" s="414"/>
      <c r="I2258" s="96" t="s">
        <v>41</v>
      </c>
      <c r="J2258" s="170" t="s">
        <v>1105</v>
      </c>
      <c r="K2258" s="98">
        <v>3.9264772226926334</v>
      </c>
      <c r="L2258" s="99">
        <f t="shared" si="182"/>
        <v>3.9264772226926334</v>
      </c>
      <c r="M2258" s="100">
        <f t="shared" si="183"/>
        <v>165.34395584758678</v>
      </c>
      <c r="N2258" s="69">
        <f>M2258*(1-$H$3/100)</f>
        <v>165.34395584758678</v>
      </c>
      <c r="O2258" s="76"/>
    </row>
    <row r="2259" spans="1:15" ht="18.75" customHeight="1" thickTop="1" thickBot="1">
      <c r="A2259" s="423"/>
      <c r="B2259" s="405"/>
      <c r="C2259" s="197" t="s">
        <v>1358</v>
      </c>
      <c r="D2259" s="37">
        <v>7405601</v>
      </c>
      <c r="E2259" s="408" t="s">
        <v>1364</v>
      </c>
      <c r="F2259" s="408"/>
      <c r="G2259" s="408"/>
      <c r="H2259" s="408"/>
      <c r="I2259" s="65" t="s">
        <v>41</v>
      </c>
      <c r="J2259" s="177" t="s">
        <v>385</v>
      </c>
      <c r="K2259" s="101">
        <v>3.0576853513971209</v>
      </c>
      <c r="L2259" s="70">
        <f t="shared" si="182"/>
        <v>3.0576853513971209</v>
      </c>
      <c r="M2259" s="66">
        <f t="shared" si="183"/>
        <v>128.75913014733277</v>
      </c>
      <c r="N2259" s="43">
        <f t="shared" ref="N2259:N2264" si="184">M2259*(1-$H$3/100)</f>
        <v>128.75913014733277</v>
      </c>
      <c r="O2259" s="76"/>
    </row>
    <row r="2260" spans="1:15" ht="18.75" customHeight="1" thickTop="1" thickBot="1">
      <c r="A2260" s="423"/>
      <c r="B2260" s="405"/>
      <c r="C2260" s="197" t="s">
        <v>1359</v>
      </c>
      <c r="D2260" s="37">
        <v>7405602</v>
      </c>
      <c r="E2260" s="408" t="s">
        <v>1364</v>
      </c>
      <c r="F2260" s="408"/>
      <c r="G2260" s="408"/>
      <c r="H2260" s="408"/>
      <c r="I2260" s="65" t="s">
        <v>41</v>
      </c>
      <c r="J2260" s="84" t="s">
        <v>11</v>
      </c>
      <c r="K2260" s="101">
        <v>8.4618513124470773</v>
      </c>
      <c r="L2260" s="70">
        <f t="shared" si="182"/>
        <v>8.4618513124470773</v>
      </c>
      <c r="M2260" s="66">
        <f t="shared" si="183"/>
        <v>356.32855876714643</v>
      </c>
      <c r="N2260" s="43">
        <f t="shared" si="184"/>
        <v>356.32855876714643</v>
      </c>
      <c r="O2260" s="76"/>
    </row>
    <row r="2261" spans="1:15" ht="18.75" customHeight="1" thickTop="1" thickBot="1">
      <c r="A2261" s="423"/>
      <c r="B2261" s="405"/>
      <c r="C2261" s="197" t="s">
        <v>1360</v>
      </c>
      <c r="D2261" s="37">
        <v>7405604</v>
      </c>
      <c r="E2261" s="408" t="s">
        <v>1364</v>
      </c>
      <c r="F2261" s="408"/>
      <c r="G2261" s="408"/>
      <c r="H2261" s="408"/>
      <c r="I2261" s="65" t="s">
        <v>41</v>
      </c>
      <c r="J2261" s="85" t="s">
        <v>386</v>
      </c>
      <c r="K2261" s="101">
        <v>6.7737713801862824</v>
      </c>
      <c r="L2261" s="70">
        <f t="shared" si="182"/>
        <v>6.7737713801862824</v>
      </c>
      <c r="M2261" s="66">
        <f t="shared" si="183"/>
        <v>285.24351281964437</v>
      </c>
      <c r="N2261" s="43">
        <f t="shared" si="184"/>
        <v>285.24351281964437</v>
      </c>
      <c r="O2261" s="76"/>
    </row>
    <row r="2262" spans="1:15" ht="18.75" customHeight="1" thickTop="1" thickBot="1">
      <c r="A2262" s="423"/>
      <c r="B2262" s="405"/>
      <c r="C2262" s="197" t="s">
        <v>1361</v>
      </c>
      <c r="D2262" s="37">
        <v>7405606</v>
      </c>
      <c r="E2262" s="408" t="s">
        <v>1364</v>
      </c>
      <c r="F2262" s="408"/>
      <c r="G2262" s="408"/>
      <c r="H2262" s="408"/>
      <c r="I2262" s="65" t="s">
        <v>41</v>
      </c>
      <c r="J2262" s="153" t="s">
        <v>438</v>
      </c>
      <c r="K2262" s="101">
        <v>7.5947095681625747</v>
      </c>
      <c r="L2262" s="70">
        <f t="shared" si="182"/>
        <v>7.5947095681625747</v>
      </c>
      <c r="M2262" s="66">
        <f t="shared" si="183"/>
        <v>319.81321991532604</v>
      </c>
      <c r="N2262" s="43">
        <f t="shared" si="184"/>
        <v>319.81321991532604</v>
      </c>
      <c r="O2262" s="76"/>
    </row>
    <row r="2263" spans="1:15" ht="18.75" customHeight="1" thickTop="1" thickBot="1">
      <c r="A2263" s="423"/>
      <c r="B2263" s="405"/>
      <c r="C2263" s="197" t="s">
        <v>1362</v>
      </c>
      <c r="D2263" s="37">
        <v>7405611</v>
      </c>
      <c r="E2263" s="408" t="s">
        <v>1364</v>
      </c>
      <c r="F2263" s="408"/>
      <c r="G2263" s="408"/>
      <c r="H2263" s="408"/>
      <c r="I2263" s="65" t="s">
        <v>41</v>
      </c>
      <c r="J2263" s="170" t="s">
        <v>1105</v>
      </c>
      <c r="K2263" s="101">
        <v>3.9685554614733278</v>
      </c>
      <c r="L2263" s="70">
        <f t="shared" si="182"/>
        <v>3.9685554614733278</v>
      </c>
      <c r="M2263" s="66">
        <f t="shared" si="183"/>
        <v>167.11587048264184</v>
      </c>
      <c r="N2263" s="43">
        <f t="shared" si="184"/>
        <v>167.11587048264184</v>
      </c>
      <c r="O2263" s="76"/>
    </row>
    <row r="2264" spans="1:15" ht="18.75" customHeight="1" thickTop="1" thickBot="1">
      <c r="A2264" s="423"/>
      <c r="B2264" s="406"/>
      <c r="C2264" s="166" t="s">
        <v>1363</v>
      </c>
      <c r="D2264" s="106">
        <v>7405612</v>
      </c>
      <c r="E2264" s="409" t="s">
        <v>1364</v>
      </c>
      <c r="F2264" s="409"/>
      <c r="G2264" s="409"/>
      <c r="H2264" s="409"/>
      <c r="I2264" s="113" t="s">
        <v>41</v>
      </c>
      <c r="J2264" s="172" t="s">
        <v>1188</v>
      </c>
      <c r="K2264" s="114">
        <v>8.3826452159187124</v>
      </c>
      <c r="L2264" s="109">
        <f t="shared" si="182"/>
        <v>8.3826452159187124</v>
      </c>
      <c r="M2264" s="108">
        <f t="shared" si="183"/>
        <v>352.99319004233695</v>
      </c>
      <c r="N2264" s="118">
        <f t="shared" si="184"/>
        <v>352.99319004233695</v>
      </c>
      <c r="O2264" s="76"/>
    </row>
    <row r="2265" spans="1:15" ht="18.75" hidden="1" customHeight="1" thickTop="1" thickBot="1">
      <c r="A2265" s="423"/>
      <c r="B2265" s="181"/>
      <c r="C2265" s="253"/>
      <c r="D2265" s="83"/>
      <c r="E2265" s="111"/>
      <c r="F2265" s="111"/>
      <c r="G2265" s="111"/>
      <c r="H2265" s="111"/>
      <c r="I2265" s="218"/>
      <c r="J2265" s="172"/>
      <c r="K2265" s="184">
        <v>0</v>
      </c>
      <c r="L2265" s="77"/>
      <c r="M2265" s="105"/>
      <c r="N2265" s="44"/>
      <c r="O2265" s="76"/>
    </row>
    <row r="2266" spans="1:15" ht="18.75" hidden="1" customHeight="1" thickTop="1" thickBot="1">
      <c r="A2266" s="423"/>
      <c r="B2266" s="181"/>
      <c r="C2266" s="253"/>
      <c r="D2266" s="83"/>
      <c r="E2266" s="111"/>
      <c r="F2266" s="111"/>
      <c r="G2266" s="111"/>
      <c r="H2266" s="111"/>
      <c r="I2266" s="218"/>
      <c r="J2266" s="172"/>
      <c r="K2266" s="184">
        <v>0</v>
      </c>
      <c r="L2266" s="77"/>
      <c r="M2266" s="105"/>
      <c r="N2266" s="44"/>
      <c r="O2266" s="76"/>
    </row>
    <row r="2267" spans="1:15" ht="18.75" hidden="1" customHeight="1" thickTop="1" thickBot="1">
      <c r="A2267" s="423"/>
      <c r="B2267" s="181"/>
      <c r="C2267" s="253"/>
      <c r="D2267" s="83"/>
      <c r="E2267" s="111"/>
      <c r="F2267" s="111"/>
      <c r="G2267" s="111"/>
      <c r="H2267" s="111"/>
      <c r="I2267" s="218"/>
      <c r="J2267" s="172"/>
      <c r="K2267" s="184">
        <v>0</v>
      </c>
      <c r="L2267" s="77"/>
      <c r="M2267" s="105"/>
      <c r="N2267" s="44"/>
      <c r="O2267" s="76"/>
    </row>
    <row r="2268" spans="1:15" ht="18.75" hidden="1" customHeight="1" thickTop="1" thickBot="1">
      <c r="A2268" s="423"/>
      <c r="B2268" s="181"/>
      <c r="C2268" s="253"/>
      <c r="D2268" s="83"/>
      <c r="E2268" s="111"/>
      <c r="F2268" s="111"/>
      <c r="G2268" s="111"/>
      <c r="H2268" s="111"/>
      <c r="I2268" s="218"/>
      <c r="J2268" s="172"/>
      <c r="K2268" s="184">
        <v>0</v>
      </c>
      <c r="L2268" s="77"/>
      <c r="M2268" s="105"/>
      <c r="N2268" s="44"/>
      <c r="O2268" s="76"/>
    </row>
    <row r="2269" spans="1:15" ht="18.75" hidden="1" customHeight="1" thickTop="1" thickBot="1">
      <c r="A2269" s="423"/>
      <c r="B2269" s="181"/>
      <c r="C2269" s="253"/>
      <c r="D2269" s="83"/>
      <c r="E2269" s="111"/>
      <c r="F2269" s="111"/>
      <c r="G2269" s="111"/>
      <c r="H2269" s="111"/>
      <c r="I2269" s="218"/>
      <c r="J2269" s="172"/>
      <c r="K2269" s="184">
        <v>0</v>
      </c>
      <c r="L2269" s="77"/>
      <c r="M2269" s="105"/>
      <c r="N2269" s="44"/>
      <c r="O2269" s="76"/>
    </row>
    <row r="2270" spans="1:15" ht="18.75" hidden="1" customHeight="1" thickTop="1" thickBot="1">
      <c r="A2270" s="423"/>
      <c r="B2270" s="181"/>
      <c r="C2270" s="253"/>
      <c r="D2270" s="83"/>
      <c r="E2270" s="111"/>
      <c r="F2270" s="111"/>
      <c r="G2270" s="111"/>
      <c r="H2270" s="111"/>
      <c r="I2270" s="218"/>
      <c r="J2270" s="172"/>
      <c r="K2270" s="184">
        <v>0</v>
      </c>
      <c r="L2270" s="77"/>
      <c r="M2270" s="105"/>
      <c r="N2270" s="44"/>
      <c r="O2270" s="76"/>
    </row>
    <row r="2271" spans="1:15" ht="18.75" hidden="1" customHeight="1" thickTop="1" thickBot="1">
      <c r="A2271" s="423"/>
      <c r="B2271" s="181"/>
      <c r="C2271" s="253"/>
      <c r="D2271" s="83"/>
      <c r="E2271" s="111"/>
      <c r="F2271" s="111"/>
      <c r="G2271" s="111"/>
      <c r="H2271" s="111"/>
      <c r="I2271" s="218"/>
      <c r="J2271" s="172"/>
      <c r="K2271" s="184">
        <v>0</v>
      </c>
      <c r="L2271" s="77"/>
      <c r="M2271" s="105"/>
      <c r="N2271" s="44"/>
      <c r="O2271" s="76"/>
    </row>
    <row r="2272" spans="1:15" ht="18.75" hidden="1" customHeight="1" thickTop="1" thickBot="1">
      <c r="A2272" s="423"/>
      <c r="B2272" s="181"/>
      <c r="C2272" s="253"/>
      <c r="D2272" s="83"/>
      <c r="E2272" s="111"/>
      <c r="F2272" s="111"/>
      <c r="G2272" s="111"/>
      <c r="H2272" s="111"/>
      <c r="I2272" s="218"/>
      <c r="J2272" s="172"/>
      <c r="K2272" s="184">
        <v>0</v>
      </c>
      <c r="L2272" s="77"/>
      <c r="M2272" s="105"/>
      <c r="N2272" s="44"/>
      <c r="O2272" s="76"/>
    </row>
    <row r="2273" spans="1:15" ht="18.75" hidden="1" customHeight="1" thickTop="1" thickBot="1">
      <c r="A2273" s="423"/>
      <c r="B2273" s="181"/>
      <c r="C2273" s="253"/>
      <c r="D2273" s="83"/>
      <c r="E2273" s="111"/>
      <c r="F2273" s="111"/>
      <c r="G2273" s="111"/>
      <c r="H2273" s="111"/>
      <c r="I2273" s="218"/>
      <c r="J2273" s="172"/>
      <c r="K2273" s="184">
        <v>0</v>
      </c>
      <c r="L2273" s="77"/>
      <c r="M2273" s="105"/>
      <c r="N2273" s="44"/>
      <c r="O2273" s="76"/>
    </row>
    <row r="2274" spans="1:15" ht="18.75" hidden="1" customHeight="1" thickTop="1" thickBot="1">
      <c r="A2274" s="423"/>
      <c r="B2274" s="181"/>
      <c r="C2274" s="253"/>
      <c r="D2274" s="83"/>
      <c r="E2274" s="111"/>
      <c r="F2274" s="111"/>
      <c r="G2274" s="111"/>
      <c r="H2274" s="111"/>
      <c r="I2274" s="218"/>
      <c r="J2274" s="172"/>
      <c r="K2274" s="184">
        <v>0</v>
      </c>
      <c r="L2274" s="77"/>
      <c r="M2274" s="105"/>
      <c r="N2274" s="44"/>
      <c r="O2274" s="76"/>
    </row>
    <row r="2275" spans="1:15" ht="18.75" customHeight="1" thickTop="1" thickBot="1">
      <c r="A2275" s="423"/>
      <c r="B2275" s="405"/>
      <c r="C2275" s="38" t="s">
        <v>1190</v>
      </c>
      <c r="D2275" s="37">
        <v>7407001</v>
      </c>
      <c r="E2275" s="408" t="s">
        <v>1198</v>
      </c>
      <c r="F2275" s="408"/>
      <c r="G2275" s="408"/>
      <c r="H2275" s="408"/>
      <c r="I2275" s="65" t="s">
        <v>41</v>
      </c>
      <c r="J2275" s="60" t="s">
        <v>385</v>
      </c>
      <c r="K2275" s="40">
        <v>2.9378159999999998</v>
      </c>
      <c r="L2275" s="41">
        <f t="shared" ref="L2275:L2281" si="185">K2275*(1-$H$3/100)</f>
        <v>2.9378159999999998</v>
      </c>
      <c r="M2275" s="42">
        <f t="shared" ref="M2275:M2281" si="186">K2275*$H$2</f>
        <v>123.71143175999998</v>
      </c>
      <c r="N2275" s="135">
        <f t="shared" ref="N2275:N2294" si="187">M2275*(1-$H$3/100)</f>
        <v>123.71143175999998</v>
      </c>
      <c r="O2275" s="76"/>
    </row>
    <row r="2276" spans="1:15" ht="18.75" customHeight="1" thickTop="1" thickBot="1">
      <c r="A2276" s="162"/>
      <c r="B2276" s="405"/>
      <c r="C2276" s="38" t="s">
        <v>1191</v>
      </c>
      <c r="D2276" s="37">
        <v>7407002</v>
      </c>
      <c r="E2276" s="408" t="s">
        <v>1198</v>
      </c>
      <c r="F2276" s="408"/>
      <c r="G2276" s="408"/>
      <c r="H2276" s="408"/>
      <c r="I2276" s="65" t="s">
        <v>41</v>
      </c>
      <c r="J2276" s="84" t="s">
        <v>11</v>
      </c>
      <c r="K2276" s="101">
        <v>14.879087999999999</v>
      </c>
      <c r="L2276" s="70">
        <f t="shared" si="185"/>
        <v>14.879087999999999</v>
      </c>
      <c r="M2276" s="66">
        <f t="shared" si="186"/>
        <v>626.55839567999999</v>
      </c>
      <c r="N2276" s="43">
        <f t="shared" si="187"/>
        <v>626.55839567999999</v>
      </c>
      <c r="O2276" s="76"/>
    </row>
    <row r="2277" spans="1:15" ht="18.75" customHeight="1" thickTop="1" thickBot="1">
      <c r="A2277" s="162"/>
      <c r="B2277" s="405"/>
      <c r="C2277" s="97" t="s">
        <v>1192</v>
      </c>
      <c r="D2277" s="46">
        <v>7407004</v>
      </c>
      <c r="E2277" s="417" t="s">
        <v>1198</v>
      </c>
      <c r="F2277" s="417"/>
      <c r="G2277" s="417"/>
      <c r="H2277" s="417"/>
      <c r="I2277" s="68" t="s">
        <v>41</v>
      </c>
      <c r="J2277" s="85" t="s">
        <v>386</v>
      </c>
      <c r="K2277" s="101">
        <v>6.606431999999999</v>
      </c>
      <c r="L2277" s="70">
        <f t="shared" si="185"/>
        <v>6.606431999999999</v>
      </c>
      <c r="M2277" s="66">
        <f t="shared" si="186"/>
        <v>278.19685151999994</v>
      </c>
      <c r="N2277" s="43">
        <f t="shared" si="187"/>
        <v>278.19685151999994</v>
      </c>
      <c r="O2277" s="76"/>
    </row>
    <row r="2278" spans="1:15" ht="18.75" customHeight="1" thickTop="1" thickBot="1">
      <c r="A2278" s="162"/>
      <c r="B2278" s="405"/>
      <c r="C2278" s="38" t="s">
        <v>1193</v>
      </c>
      <c r="D2278" s="37">
        <v>7407005</v>
      </c>
      <c r="E2278" s="408" t="s">
        <v>1198</v>
      </c>
      <c r="F2278" s="408"/>
      <c r="G2278" s="408"/>
      <c r="H2278" s="408"/>
      <c r="I2278" s="65" t="s">
        <v>41</v>
      </c>
      <c r="J2278" s="153" t="s">
        <v>438</v>
      </c>
      <c r="K2278" s="101">
        <v>7.381079999999999</v>
      </c>
      <c r="L2278" s="70">
        <f t="shared" si="185"/>
        <v>7.381079999999999</v>
      </c>
      <c r="M2278" s="66">
        <f t="shared" si="186"/>
        <v>310.81727879999994</v>
      </c>
      <c r="N2278" s="43">
        <f t="shared" si="187"/>
        <v>310.81727879999994</v>
      </c>
      <c r="O2278" s="76"/>
    </row>
    <row r="2279" spans="1:15" ht="18.75" customHeight="1" thickTop="1" thickBot="1">
      <c r="A2279" s="162"/>
      <c r="B2279" s="405"/>
      <c r="C2279" s="38" t="s">
        <v>1194</v>
      </c>
      <c r="D2279" s="37">
        <v>7407011</v>
      </c>
      <c r="E2279" s="408" t="s">
        <v>1198</v>
      </c>
      <c r="F2279" s="408"/>
      <c r="G2279" s="408"/>
      <c r="H2279" s="408"/>
      <c r="I2279" s="65" t="s">
        <v>41</v>
      </c>
      <c r="J2279" s="170" t="s">
        <v>1105</v>
      </c>
      <c r="K2279" s="101">
        <v>3.4639920000000002</v>
      </c>
      <c r="L2279" s="70">
        <f t="shared" si="185"/>
        <v>3.4639920000000002</v>
      </c>
      <c r="M2279" s="66">
        <f t="shared" si="186"/>
        <v>145.86870311999999</v>
      </c>
      <c r="N2279" s="43">
        <f t="shared" si="187"/>
        <v>145.86870311999999</v>
      </c>
      <c r="O2279" s="76"/>
    </row>
    <row r="2280" spans="1:15" ht="18.75" customHeight="1" thickTop="1" thickBot="1">
      <c r="A2280" s="162"/>
      <c r="B2280" s="405"/>
      <c r="C2280" s="38" t="s">
        <v>1195</v>
      </c>
      <c r="D2280" s="37">
        <v>7407012</v>
      </c>
      <c r="E2280" s="408" t="s">
        <v>1198</v>
      </c>
      <c r="F2280" s="408"/>
      <c r="G2280" s="408"/>
      <c r="H2280" s="408"/>
      <c r="I2280" s="65" t="s">
        <v>41</v>
      </c>
      <c r="J2280" s="172" t="s">
        <v>1188</v>
      </c>
      <c r="K2280" s="101">
        <v>9.9096479999999989</v>
      </c>
      <c r="L2280" s="70">
        <f t="shared" si="185"/>
        <v>9.9096479999999989</v>
      </c>
      <c r="M2280" s="66">
        <f t="shared" si="186"/>
        <v>417.29527727999994</v>
      </c>
      <c r="N2280" s="43">
        <f t="shared" si="187"/>
        <v>417.29527727999994</v>
      </c>
      <c r="O2280" s="76"/>
    </row>
    <row r="2281" spans="1:15" ht="18.75" customHeight="1" thickTop="1" thickBot="1">
      <c r="A2281" s="162"/>
      <c r="B2281" s="406"/>
      <c r="C2281" s="110" t="s">
        <v>1196</v>
      </c>
      <c r="D2281" s="106">
        <v>7407021</v>
      </c>
      <c r="E2281" s="409" t="s">
        <v>1198</v>
      </c>
      <c r="F2281" s="409"/>
      <c r="G2281" s="409"/>
      <c r="H2281" s="409"/>
      <c r="I2281" s="113" t="s">
        <v>41</v>
      </c>
      <c r="J2281" s="173" t="s">
        <v>1197</v>
      </c>
      <c r="K2281" s="114">
        <v>9.9096479999999989</v>
      </c>
      <c r="L2281" s="109">
        <f t="shared" si="185"/>
        <v>9.9096479999999989</v>
      </c>
      <c r="M2281" s="108">
        <f t="shared" si="186"/>
        <v>417.29527727999994</v>
      </c>
      <c r="N2281" s="118">
        <f t="shared" si="187"/>
        <v>417.29527727999994</v>
      </c>
      <c r="O2281" s="76"/>
    </row>
    <row r="2282" spans="1:15" ht="18.75" hidden="1" customHeight="1" thickTop="1" thickBot="1">
      <c r="A2282" s="162"/>
      <c r="B2282" s="181"/>
      <c r="C2282" s="111"/>
      <c r="D2282" s="83"/>
      <c r="E2282" s="111"/>
      <c r="F2282" s="111"/>
      <c r="G2282" s="111"/>
      <c r="H2282" s="111"/>
      <c r="I2282" s="218"/>
      <c r="J2282" s="173"/>
      <c r="K2282" s="184">
        <v>0</v>
      </c>
      <c r="L2282" s="77"/>
      <c r="M2282" s="105"/>
      <c r="N2282" s="44"/>
      <c r="O2282" s="76"/>
    </row>
    <row r="2283" spans="1:15" ht="18.75" hidden="1" customHeight="1" thickTop="1" thickBot="1">
      <c r="A2283" s="162"/>
      <c r="B2283" s="181"/>
      <c r="C2283" s="111"/>
      <c r="D2283" s="83"/>
      <c r="E2283" s="111"/>
      <c r="F2283" s="111"/>
      <c r="G2283" s="111"/>
      <c r="H2283" s="111"/>
      <c r="I2283" s="218"/>
      <c r="J2283" s="173"/>
      <c r="K2283" s="184">
        <v>0</v>
      </c>
      <c r="L2283" s="77"/>
      <c r="M2283" s="105"/>
      <c r="N2283" s="44"/>
      <c r="O2283" s="76"/>
    </row>
    <row r="2284" spans="1:15" ht="18.75" hidden="1" customHeight="1" thickTop="1" thickBot="1">
      <c r="A2284" s="162"/>
      <c r="B2284" s="181"/>
      <c r="C2284" s="111"/>
      <c r="D2284" s="83"/>
      <c r="E2284" s="111"/>
      <c r="F2284" s="111"/>
      <c r="G2284" s="111"/>
      <c r="H2284" s="111"/>
      <c r="I2284" s="218"/>
      <c r="J2284" s="173"/>
      <c r="K2284" s="184">
        <v>0</v>
      </c>
      <c r="L2284" s="77"/>
      <c r="M2284" s="105"/>
      <c r="N2284" s="44"/>
      <c r="O2284" s="76"/>
    </row>
    <row r="2285" spans="1:15" ht="18.75" hidden="1" customHeight="1" thickTop="1" thickBot="1">
      <c r="A2285" s="162"/>
      <c r="B2285" s="181"/>
      <c r="C2285" s="111"/>
      <c r="D2285" s="83"/>
      <c r="E2285" s="111"/>
      <c r="F2285" s="111"/>
      <c r="G2285" s="111"/>
      <c r="H2285" s="111"/>
      <c r="I2285" s="218"/>
      <c r="J2285" s="173"/>
      <c r="K2285" s="184">
        <v>0</v>
      </c>
      <c r="L2285" s="77"/>
      <c r="M2285" s="105"/>
      <c r="N2285" s="44"/>
      <c r="O2285" s="76"/>
    </row>
    <row r="2286" spans="1:15" ht="18.75" hidden="1" customHeight="1" thickTop="1" thickBot="1">
      <c r="A2286" s="162"/>
      <c r="B2286" s="181"/>
      <c r="C2286" s="111"/>
      <c r="D2286" s="83"/>
      <c r="E2286" s="111"/>
      <c r="F2286" s="111"/>
      <c r="G2286" s="111"/>
      <c r="H2286" s="111"/>
      <c r="I2286" s="218"/>
      <c r="J2286" s="173"/>
      <c r="K2286" s="184">
        <v>0</v>
      </c>
      <c r="L2286" s="77"/>
      <c r="M2286" s="105"/>
      <c r="N2286" s="44"/>
      <c r="O2286" s="76"/>
    </row>
    <row r="2287" spans="1:15" ht="18.75" hidden="1" customHeight="1" thickTop="1" thickBot="1">
      <c r="A2287" s="162"/>
      <c r="B2287" s="181"/>
      <c r="C2287" s="111"/>
      <c r="D2287" s="83"/>
      <c r="E2287" s="111"/>
      <c r="F2287" s="111"/>
      <c r="G2287" s="111"/>
      <c r="H2287" s="111"/>
      <c r="I2287" s="218"/>
      <c r="J2287" s="173"/>
      <c r="K2287" s="184">
        <v>0</v>
      </c>
      <c r="L2287" s="77"/>
      <c r="M2287" s="105"/>
      <c r="N2287" s="44"/>
      <c r="O2287" s="76"/>
    </row>
    <row r="2288" spans="1:15" ht="18.75" hidden="1" customHeight="1" thickTop="1" thickBot="1">
      <c r="A2288" s="162"/>
      <c r="B2288" s="181"/>
      <c r="C2288" s="111"/>
      <c r="D2288" s="83"/>
      <c r="E2288" s="111"/>
      <c r="F2288" s="111"/>
      <c r="G2288" s="111"/>
      <c r="H2288" s="111"/>
      <c r="I2288" s="218"/>
      <c r="J2288" s="173"/>
      <c r="K2288" s="184">
        <v>0</v>
      </c>
      <c r="L2288" s="77"/>
      <c r="M2288" s="105"/>
      <c r="N2288" s="44"/>
      <c r="O2288" s="76"/>
    </row>
    <row r="2289" spans="1:15" ht="18.75" hidden="1" customHeight="1" thickTop="1" thickBot="1">
      <c r="A2289" s="162"/>
      <c r="B2289" s="181"/>
      <c r="C2289" s="111"/>
      <c r="D2289" s="83"/>
      <c r="E2289" s="111"/>
      <c r="F2289" s="111"/>
      <c r="G2289" s="111"/>
      <c r="H2289" s="111"/>
      <c r="I2289" s="218"/>
      <c r="J2289" s="173"/>
      <c r="K2289" s="184">
        <v>0</v>
      </c>
      <c r="L2289" s="77"/>
      <c r="M2289" s="105"/>
      <c r="N2289" s="44"/>
      <c r="O2289" s="76"/>
    </row>
    <row r="2290" spans="1:15" ht="18.75" hidden="1" customHeight="1" thickTop="1" thickBot="1">
      <c r="A2290" s="162"/>
      <c r="B2290" s="181"/>
      <c r="C2290" s="111"/>
      <c r="D2290" s="83"/>
      <c r="E2290" s="111"/>
      <c r="F2290" s="111"/>
      <c r="G2290" s="111"/>
      <c r="H2290" s="111"/>
      <c r="I2290" s="218"/>
      <c r="J2290" s="173"/>
      <c r="K2290" s="184">
        <v>0</v>
      </c>
      <c r="L2290" s="77"/>
      <c r="M2290" s="105"/>
      <c r="N2290" s="44"/>
      <c r="O2290" s="76"/>
    </row>
    <row r="2291" spans="1:15" ht="18.75" hidden="1" customHeight="1" thickTop="1" thickBot="1">
      <c r="A2291" s="162"/>
      <c r="B2291" s="181"/>
      <c r="C2291" s="111"/>
      <c r="D2291" s="83"/>
      <c r="E2291" s="111"/>
      <c r="F2291" s="111"/>
      <c r="G2291" s="111"/>
      <c r="H2291" s="111"/>
      <c r="I2291" s="218"/>
      <c r="J2291" s="173"/>
      <c r="K2291" s="184">
        <v>0</v>
      </c>
      <c r="L2291" s="77"/>
      <c r="M2291" s="105"/>
      <c r="N2291" s="44"/>
      <c r="O2291" s="76"/>
    </row>
    <row r="2292" spans="1:15" ht="18.75" customHeight="1" thickTop="1" thickBot="1">
      <c r="A2292" s="162"/>
      <c r="B2292" s="405"/>
      <c r="C2292" s="197" t="s">
        <v>1207</v>
      </c>
      <c r="D2292" s="37">
        <v>7411501</v>
      </c>
      <c r="E2292" s="408" t="s">
        <v>1209</v>
      </c>
      <c r="F2292" s="408"/>
      <c r="G2292" s="408"/>
      <c r="H2292" s="408"/>
      <c r="I2292" s="65" t="s">
        <v>41</v>
      </c>
      <c r="J2292" s="60" t="s">
        <v>385</v>
      </c>
      <c r="K2292" s="101">
        <v>3.6717</v>
      </c>
      <c r="L2292" s="70">
        <f>K2292*(1-$H$3/100)</f>
        <v>3.6717</v>
      </c>
      <c r="M2292" s="66">
        <f>K2292*$H$2</f>
        <v>154.615287</v>
      </c>
      <c r="N2292" s="43">
        <f t="shared" si="187"/>
        <v>154.615287</v>
      </c>
      <c r="O2292" s="76"/>
    </row>
    <row r="2293" spans="1:15" ht="18.75" customHeight="1" thickTop="1" thickBot="1">
      <c r="A2293" s="162"/>
      <c r="B2293" s="405"/>
      <c r="C2293" s="197" t="s">
        <v>1208</v>
      </c>
      <c r="D2293" s="37">
        <v>7411504</v>
      </c>
      <c r="E2293" s="408" t="s">
        <v>1209</v>
      </c>
      <c r="F2293" s="408"/>
      <c r="G2293" s="408"/>
      <c r="H2293" s="408"/>
      <c r="I2293" s="65" t="s">
        <v>41</v>
      </c>
      <c r="J2293" s="85" t="s">
        <v>386</v>
      </c>
      <c r="K2293" s="101">
        <v>5.3722000000000003</v>
      </c>
      <c r="L2293" s="70">
        <f>K2293*(1-$H$3/100)</f>
        <v>5.3722000000000003</v>
      </c>
      <c r="M2293" s="66">
        <f>K2293*$H$2</f>
        <v>226.223342</v>
      </c>
      <c r="N2293" s="43">
        <f t="shared" si="187"/>
        <v>226.223342</v>
      </c>
      <c r="O2293" s="76"/>
    </row>
    <row r="2294" spans="1:15" ht="18.75" customHeight="1" thickTop="1" thickBot="1">
      <c r="A2294" s="162"/>
      <c r="B2294" s="406"/>
      <c r="C2294" s="166" t="s">
        <v>1210</v>
      </c>
      <c r="D2294" s="106">
        <v>7411511</v>
      </c>
      <c r="E2294" s="409" t="s">
        <v>1209</v>
      </c>
      <c r="F2294" s="409"/>
      <c r="G2294" s="409"/>
      <c r="H2294" s="409"/>
      <c r="I2294" s="113" t="s">
        <v>41</v>
      </c>
      <c r="J2294" s="170" t="s">
        <v>1105</v>
      </c>
      <c r="K2294" s="114">
        <v>4.6245000000000003</v>
      </c>
      <c r="L2294" s="109">
        <f>K2294*(1-$H$3/100)</f>
        <v>4.6245000000000003</v>
      </c>
      <c r="M2294" s="108">
        <f>K2294*$H$2</f>
        <v>194.737695</v>
      </c>
      <c r="N2294" s="118">
        <f t="shared" si="187"/>
        <v>194.737695</v>
      </c>
      <c r="O2294" s="76"/>
    </row>
    <row r="2295" spans="1:15" ht="18.75" hidden="1" customHeight="1" thickTop="1" thickBot="1">
      <c r="A2295" s="162"/>
      <c r="B2295" s="181"/>
      <c r="C2295" s="253"/>
      <c r="D2295" s="83"/>
      <c r="E2295" s="111"/>
      <c r="F2295" s="111"/>
      <c r="G2295" s="111"/>
      <c r="H2295" s="111"/>
      <c r="I2295" s="218"/>
      <c r="J2295" s="170"/>
      <c r="K2295" s="184">
        <v>0</v>
      </c>
      <c r="L2295" s="77"/>
      <c r="M2295" s="105"/>
      <c r="N2295" s="44"/>
      <c r="O2295" s="76"/>
    </row>
    <row r="2296" spans="1:15" ht="18.75" hidden="1" customHeight="1" thickTop="1" thickBot="1">
      <c r="A2296" s="162"/>
      <c r="B2296" s="181"/>
      <c r="C2296" s="253"/>
      <c r="D2296" s="83"/>
      <c r="E2296" s="111"/>
      <c r="F2296" s="111"/>
      <c r="G2296" s="111"/>
      <c r="H2296" s="111"/>
      <c r="I2296" s="218"/>
      <c r="J2296" s="170"/>
      <c r="K2296" s="184">
        <v>0</v>
      </c>
      <c r="L2296" s="77"/>
      <c r="M2296" s="105"/>
      <c r="N2296" s="44"/>
      <c r="O2296" s="76"/>
    </row>
    <row r="2297" spans="1:15" ht="18.75" hidden="1" customHeight="1" thickTop="1" thickBot="1">
      <c r="A2297" s="162"/>
      <c r="B2297" s="181"/>
      <c r="C2297" s="253"/>
      <c r="D2297" s="83"/>
      <c r="E2297" s="111"/>
      <c r="F2297" s="111"/>
      <c r="G2297" s="111"/>
      <c r="H2297" s="111"/>
      <c r="I2297" s="218"/>
      <c r="J2297" s="170"/>
      <c r="K2297" s="184">
        <v>0</v>
      </c>
      <c r="L2297" s="77"/>
      <c r="M2297" s="105"/>
      <c r="N2297" s="44"/>
      <c r="O2297" s="76"/>
    </row>
    <row r="2298" spans="1:15" ht="18.75" hidden="1" customHeight="1" thickTop="1" thickBot="1">
      <c r="A2298" s="162"/>
      <c r="B2298" s="181"/>
      <c r="C2298" s="253"/>
      <c r="D2298" s="83"/>
      <c r="E2298" s="111"/>
      <c r="F2298" s="111"/>
      <c r="G2298" s="111"/>
      <c r="H2298" s="111"/>
      <c r="I2298" s="218"/>
      <c r="J2298" s="170"/>
      <c r="K2298" s="184">
        <v>0</v>
      </c>
      <c r="L2298" s="77"/>
      <c r="M2298" s="105"/>
      <c r="N2298" s="44"/>
      <c r="O2298" s="76"/>
    </row>
    <row r="2299" spans="1:15" ht="18.75" hidden="1" customHeight="1" thickTop="1" thickBot="1">
      <c r="A2299" s="162"/>
      <c r="B2299" s="181"/>
      <c r="C2299" s="253"/>
      <c r="D2299" s="83"/>
      <c r="E2299" s="111"/>
      <c r="F2299" s="111"/>
      <c r="G2299" s="111"/>
      <c r="H2299" s="111"/>
      <c r="I2299" s="218"/>
      <c r="J2299" s="170"/>
      <c r="K2299" s="184">
        <v>0</v>
      </c>
      <c r="L2299" s="77"/>
      <c r="M2299" s="105"/>
      <c r="N2299" s="44"/>
      <c r="O2299" s="76"/>
    </row>
    <row r="2300" spans="1:15" ht="18.75" hidden="1" customHeight="1" thickTop="1" thickBot="1">
      <c r="A2300" s="162"/>
      <c r="B2300" s="181"/>
      <c r="C2300" s="253"/>
      <c r="D2300" s="83"/>
      <c r="E2300" s="111"/>
      <c r="F2300" s="111"/>
      <c r="G2300" s="111"/>
      <c r="H2300" s="111"/>
      <c r="I2300" s="218"/>
      <c r="J2300" s="170"/>
      <c r="K2300" s="184">
        <v>0</v>
      </c>
      <c r="L2300" s="77"/>
      <c r="M2300" s="105"/>
      <c r="N2300" s="44"/>
      <c r="O2300" s="76"/>
    </row>
    <row r="2301" spans="1:15" ht="18.75" hidden="1" customHeight="1" thickTop="1" thickBot="1">
      <c r="A2301" s="162"/>
      <c r="B2301" s="181"/>
      <c r="C2301" s="253"/>
      <c r="D2301" s="83"/>
      <c r="E2301" s="111"/>
      <c r="F2301" s="111"/>
      <c r="G2301" s="111"/>
      <c r="H2301" s="111"/>
      <c r="I2301" s="218"/>
      <c r="J2301" s="170"/>
      <c r="K2301" s="184">
        <v>0</v>
      </c>
      <c r="L2301" s="77"/>
      <c r="M2301" s="105"/>
      <c r="N2301" s="44"/>
      <c r="O2301" s="76"/>
    </row>
    <row r="2302" spans="1:15" ht="18.75" hidden="1" customHeight="1" thickTop="1" thickBot="1">
      <c r="A2302" s="162"/>
      <c r="B2302" s="181"/>
      <c r="C2302" s="253"/>
      <c r="D2302" s="83"/>
      <c r="E2302" s="111"/>
      <c r="F2302" s="111"/>
      <c r="G2302" s="111"/>
      <c r="H2302" s="111"/>
      <c r="I2302" s="218"/>
      <c r="J2302" s="170"/>
      <c r="K2302" s="184">
        <v>0</v>
      </c>
      <c r="L2302" s="77"/>
      <c r="M2302" s="105"/>
      <c r="N2302" s="44"/>
      <c r="O2302" s="76"/>
    </row>
    <row r="2303" spans="1:15" ht="18.75" hidden="1" customHeight="1" thickTop="1" thickBot="1">
      <c r="A2303" s="162"/>
      <c r="B2303" s="181"/>
      <c r="C2303" s="253"/>
      <c r="D2303" s="83"/>
      <c r="E2303" s="111"/>
      <c r="F2303" s="111"/>
      <c r="G2303" s="111"/>
      <c r="H2303" s="111"/>
      <c r="I2303" s="218"/>
      <c r="J2303" s="170"/>
      <c r="K2303" s="184">
        <v>0</v>
      </c>
      <c r="L2303" s="77"/>
      <c r="M2303" s="105"/>
      <c r="N2303" s="44"/>
      <c r="O2303" s="76"/>
    </row>
    <row r="2304" spans="1:15" ht="48.75" hidden="1" customHeight="1" thickTop="1" thickBot="1">
      <c r="A2304" s="162"/>
      <c r="B2304" s="181"/>
      <c r="C2304" s="253"/>
      <c r="D2304" s="83"/>
      <c r="E2304" s="111"/>
      <c r="F2304" s="111"/>
      <c r="G2304" s="111"/>
      <c r="H2304" s="111"/>
      <c r="I2304" s="218"/>
      <c r="J2304" s="170"/>
      <c r="K2304" s="184">
        <v>0</v>
      </c>
      <c r="L2304" s="77"/>
      <c r="M2304" s="105"/>
      <c r="N2304" s="44"/>
      <c r="O2304" s="76"/>
    </row>
    <row r="2305" spans="1:15" ht="18.75" customHeight="1" thickTop="1" thickBot="1">
      <c r="A2305" s="162"/>
      <c r="B2305" s="407"/>
      <c r="C2305" s="197" t="s">
        <v>1211</v>
      </c>
      <c r="D2305" s="37">
        <v>7450101</v>
      </c>
      <c r="E2305" s="408" t="s">
        <v>1220</v>
      </c>
      <c r="F2305" s="408"/>
      <c r="G2305" s="408"/>
      <c r="H2305" s="408"/>
      <c r="I2305" s="65" t="s">
        <v>41</v>
      </c>
      <c r="J2305" s="60" t="s">
        <v>385</v>
      </c>
      <c r="K2305" s="101">
        <v>1.04925375943387</v>
      </c>
      <c r="L2305" s="70">
        <f t="shared" ref="L2305:L2313" si="188">K2305*(1-$H$3/100)</f>
        <v>1.04925375943387</v>
      </c>
      <c r="M2305" s="66">
        <f t="shared" ref="M2305:M2313" si="189">K2305*$H$2</f>
        <v>44.184075809760266</v>
      </c>
      <c r="N2305" s="43">
        <f t="shared" ref="N2305:N2313" si="190">M2305*(1-$H$3/100)</f>
        <v>44.184075809760266</v>
      </c>
      <c r="O2305" s="76"/>
    </row>
    <row r="2306" spans="1:15" ht="18.75" customHeight="1" thickTop="1" thickBot="1">
      <c r="A2306" s="162"/>
      <c r="B2306" s="405"/>
      <c r="C2306" s="197" t="s">
        <v>1212</v>
      </c>
      <c r="D2306" s="37">
        <v>7450102</v>
      </c>
      <c r="E2306" s="408" t="s">
        <v>1220</v>
      </c>
      <c r="F2306" s="408"/>
      <c r="G2306" s="408"/>
      <c r="H2306" s="408"/>
      <c r="I2306" s="65" t="s">
        <v>41</v>
      </c>
      <c r="J2306" s="84" t="s">
        <v>11</v>
      </c>
      <c r="K2306" s="101">
        <v>6.2062999999999997</v>
      </c>
      <c r="L2306" s="70">
        <f t="shared" si="188"/>
        <v>6.2062999999999997</v>
      </c>
      <c r="M2306" s="66">
        <f t="shared" si="189"/>
        <v>261.34729299999998</v>
      </c>
      <c r="N2306" s="43">
        <f t="shared" si="190"/>
        <v>261.34729299999998</v>
      </c>
      <c r="O2306" s="76"/>
    </row>
    <row r="2307" spans="1:15" ht="18.75" customHeight="1" thickTop="1" thickBot="1">
      <c r="A2307" s="162"/>
      <c r="B2307" s="405"/>
      <c r="C2307" s="197" t="s">
        <v>1213</v>
      </c>
      <c r="D2307" s="37">
        <v>7450104</v>
      </c>
      <c r="E2307" s="408" t="s">
        <v>1220</v>
      </c>
      <c r="F2307" s="408"/>
      <c r="G2307" s="408"/>
      <c r="H2307" s="408"/>
      <c r="I2307" s="65" t="s">
        <v>41</v>
      </c>
      <c r="J2307" s="85" t="s">
        <v>386</v>
      </c>
      <c r="K2307" s="101">
        <v>2.4116399999999993</v>
      </c>
      <c r="L2307" s="70">
        <f t="shared" si="188"/>
        <v>2.4116399999999993</v>
      </c>
      <c r="M2307" s="66">
        <f t="shared" si="189"/>
        <v>101.55416039999997</v>
      </c>
      <c r="N2307" s="43">
        <f t="shared" si="190"/>
        <v>101.55416039999997</v>
      </c>
      <c r="O2307" s="76"/>
    </row>
    <row r="2308" spans="1:15" ht="18.75" customHeight="1" thickTop="1" thickBot="1">
      <c r="A2308" s="162"/>
      <c r="B2308" s="405"/>
      <c r="C2308" s="169" t="s">
        <v>1214</v>
      </c>
      <c r="D2308" s="95">
        <v>7450105</v>
      </c>
      <c r="E2308" s="414" t="s">
        <v>1220</v>
      </c>
      <c r="F2308" s="414"/>
      <c r="G2308" s="414"/>
      <c r="H2308" s="414"/>
      <c r="I2308" s="96" t="s">
        <v>41</v>
      </c>
      <c r="J2308" s="153" t="s">
        <v>438</v>
      </c>
      <c r="K2308" s="98">
        <v>2.1616663844199828</v>
      </c>
      <c r="L2308" s="99">
        <f t="shared" si="188"/>
        <v>2.1616663844199828</v>
      </c>
      <c r="M2308" s="100">
        <f t="shared" si="189"/>
        <v>91.027771447925474</v>
      </c>
      <c r="N2308" s="69">
        <f t="shared" si="190"/>
        <v>91.027771447925474</v>
      </c>
      <c r="O2308" s="76"/>
    </row>
    <row r="2309" spans="1:15" ht="18.75" customHeight="1" thickTop="1" thickBot="1">
      <c r="A2309" s="162"/>
      <c r="B2309" s="405"/>
      <c r="C2309" s="197" t="s">
        <v>1215</v>
      </c>
      <c r="D2309" s="37">
        <v>7452101</v>
      </c>
      <c r="E2309" s="408" t="s">
        <v>1221</v>
      </c>
      <c r="F2309" s="408"/>
      <c r="G2309" s="408"/>
      <c r="H2309" s="408"/>
      <c r="I2309" s="65" t="s">
        <v>41</v>
      </c>
      <c r="J2309" s="60" t="s">
        <v>385</v>
      </c>
      <c r="K2309" s="101">
        <v>1.446984</v>
      </c>
      <c r="L2309" s="70">
        <f t="shared" si="188"/>
        <v>1.446984</v>
      </c>
      <c r="M2309" s="66">
        <f t="shared" si="189"/>
        <v>60.932496239999999</v>
      </c>
      <c r="N2309" s="43">
        <f t="shared" si="190"/>
        <v>60.932496239999999</v>
      </c>
      <c r="O2309" s="76"/>
    </row>
    <row r="2310" spans="1:15" ht="18.75" customHeight="1" thickTop="1" thickBot="1">
      <c r="A2310" s="162"/>
      <c r="B2310" s="405"/>
      <c r="C2310" s="197" t="s">
        <v>1216</v>
      </c>
      <c r="D2310" s="37">
        <v>7452102</v>
      </c>
      <c r="E2310" s="408" t="s">
        <v>1221</v>
      </c>
      <c r="F2310" s="408"/>
      <c r="G2310" s="408"/>
      <c r="H2310" s="408"/>
      <c r="I2310" s="65" t="s">
        <v>41</v>
      </c>
      <c r="J2310" s="84" t="s">
        <v>11</v>
      </c>
      <c r="K2310" s="101">
        <v>7.4173</v>
      </c>
      <c r="L2310" s="70">
        <f t="shared" si="188"/>
        <v>7.4173</v>
      </c>
      <c r="M2310" s="66">
        <f t="shared" si="189"/>
        <v>312.34250300000002</v>
      </c>
      <c r="N2310" s="43">
        <f t="shared" si="190"/>
        <v>312.34250300000002</v>
      </c>
      <c r="O2310" s="76"/>
    </row>
    <row r="2311" spans="1:15" ht="18.75" customHeight="1" thickTop="1" thickBot="1">
      <c r="A2311" s="162"/>
      <c r="B2311" s="405"/>
      <c r="C2311" s="197" t="s">
        <v>1217</v>
      </c>
      <c r="D2311" s="37">
        <v>7452104</v>
      </c>
      <c r="E2311" s="408" t="s">
        <v>1221</v>
      </c>
      <c r="F2311" s="408"/>
      <c r="G2311" s="408"/>
      <c r="H2311" s="408"/>
      <c r="I2311" s="65" t="s">
        <v>41</v>
      </c>
      <c r="J2311" s="85" t="s">
        <v>386</v>
      </c>
      <c r="K2311" s="101">
        <v>2.5246943268416597</v>
      </c>
      <c r="L2311" s="70">
        <f t="shared" si="188"/>
        <v>2.5246943268416597</v>
      </c>
      <c r="M2311" s="66">
        <f t="shared" si="189"/>
        <v>106.31487810330229</v>
      </c>
      <c r="N2311" s="43">
        <f t="shared" si="190"/>
        <v>106.31487810330229</v>
      </c>
      <c r="O2311" s="76"/>
    </row>
    <row r="2312" spans="1:15" ht="18.75" customHeight="1" thickTop="1" thickBot="1">
      <c r="A2312" s="162"/>
      <c r="B2312" s="405"/>
      <c r="C2312" s="197" t="s">
        <v>1218</v>
      </c>
      <c r="D2312" s="37">
        <v>7452105</v>
      </c>
      <c r="E2312" s="408" t="s">
        <v>1221</v>
      </c>
      <c r="F2312" s="408"/>
      <c r="G2312" s="408"/>
      <c r="H2312" s="408"/>
      <c r="I2312" s="65" t="s">
        <v>41</v>
      </c>
      <c r="J2312" s="153" t="s">
        <v>438</v>
      </c>
      <c r="K2312" s="48">
        <v>2.322553767993226</v>
      </c>
      <c r="L2312" s="49">
        <f t="shared" si="188"/>
        <v>2.322553767993226</v>
      </c>
      <c r="M2312" s="50">
        <f t="shared" si="189"/>
        <v>97.802739170194741</v>
      </c>
      <c r="N2312" s="51">
        <f t="shared" si="190"/>
        <v>97.802739170194741</v>
      </c>
      <c r="O2312" s="76"/>
    </row>
    <row r="2313" spans="1:15" ht="18.75" customHeight="1" thickTop="1" thickBot="1">
      <c r="A2313" s="162"/>
      <c r="B2313" s="406"/>
      <c r="C2313" s="166" t="s">
        <v>1219</v>
      </c>
      <c r="D2313" s="106">
        <v>7452111</v>
      </c>
      <c r="E2313" s="409" t="s">
        <v>1221</v>
      </c>
      <c r="F2313" s="409"/>
      <c r="G2313" s="409"/>
      <c r="H2313" s="409"/>
      <c r="I2313" s="113" t="s">
        <v>41</v>
      </c>
      <c r="J2313" s="170" t="s">
        <v>1105</v>
      </c>
      <c r="K2313" s="114">
        <v>1.8028999999999999</v>
      </c>
      <c r="L2313" s="109">
        <f t="shared" si="188"/>
        <v>1.8028999999999999</v>
      </c>
      <c r="M2313" s="108">
        <f t="shared" si="189"/>
        <v>75.920119</v>
      </c>
      <c r="N2313" s="118">
        <f t="shared" si="190"/>
        <v>75.920119</v>
      </c>
      <c r="O2313" s="76"/>
    </row>
    <row r="2314" spans="1:15" ht="18.75" hidden="1" customHeight="1" thickTop="1" thickBot="1">
      <c r="A2314" s="162"/>
      <c r="B2314" s="181"/>
      <c r="C2314" s="253"/>
      <c r="D2314" s="83"/>
      <c r="E2314" s="111"/>
      <c r="F2314" s="111"/>
      <c r="G2314" s="111"/>
      <c r="H2314" s="111"/>
      <c r="I2314" s="218"/>
      <c r="J2314" s="170"/>
      <c r="K2314" s="184">
        <v>0</v>
      </c>
      <c r="L2314" s="77"/>
      <c r="M2314" s="105"/>
      <c r="N2314" s="44"/>
      <c r="O2314" s="76"/>
    </row>
    <row r="2315" spans="1:15" ht="18.75" hidden="1" customHeight="1" thickTop="1" thickBot="1">
      <c r="A2315" s="162"/>
      <c r="B2315" s="181"/>
      <c r="C2315" s="253"/>
      <c r="D2315" s="83"/>
      <c r="E2315" s="111"/>
      <c r="F2315" s="111"/>
      <c r="G2315" s="111"/>
      <c r="H2315" s="111"/>
      <c r="I2315" s="218"/>
      <c r="J2315" s="170"/>
      <c r="K2315" s="184">
        <v>0</v>
      </c>
      <c r="L2315" s="77"/>
      <c r="M2315" s="105"/>
      <c r="N2315" s="44"/>
      <c r="O2315" s="76"/>
    </row>
    <row r="2316" spans="1:15" ht="18.75" hidden="1" customHeight="1" thickTop="1" thickBot="1">
      <c r="A2316" s="162"/>
      <c r="B2316" s="181"/>
      <c r="C2316" s="253"/>
      <c r="D2316" s="83"/>
      <c r="E2316" s="111"/>
      <c r="F2316" s="111"/>
      <c r="G2316" s="111"/>
      <c r="H2316" s="111"/>
      <c r="I2316" s="218"/>
      <c r="J2316" s="170"/>
      <c r="K2316" s="184">
        <v>0</v>
      </c>
      <c r="L2316" s="77"/>
      <c r="M2316" s="105"/>
      <c r="N2316" s="44"/>
      <c r="O2316" s="76"/>
    </row>
    <row r="2317" spans="1:15" ht="18.75" hidden="1" customHeight="1" thickTop="1" thickBot="1">
      <c r="A2317" s="162"/>
      <c r="B2317" s="181"/>
      <c r="C2317" s="253"/>
      <c r="D2317" s="83"/>
      <c r="E2317" s="111"/>
      <c r="F2317" s="111"/>
      <c r="G2317" s="111"/>
      <c r="H2317" s="111"/>
      <c r="I2317" s="218"/>
      <c r="J2317" s="170"/>
      <c r="K2317" s="184">
        <v>0</v>
      </c>
      <c r="L2317" s="77"/>
      <c r="M2317" s="105"/>
      <c r="N2317" s="44"/>
      <c r="O2317" s="76"/>
    </row>
    <row r="2318" spans="1:15" ht="18.75" hidden="1" customHeight="1" thickTop="1" thickBot="1">
      <c r="A2318" s="162"/>
      <c r="B2318" s="181"/>
      <c r="C2318" s="253"/>
      <c r="D2318" s="83"/>
      <c r="E2318" s="111"/>
      <c r="F2318" s="111"/>
      <c r="G2318" s="111"/>
      <c r="H2318" s="111"/>
      <c r="I2318" s="218"/>
      <c r="J2318" s="170"/>
      <c r="K2318" s="184">
        <v>0</v>
      </c>
      <c r="L2318" s="77"/>
      <c r="M2318" s="105"/>
      <c r="N2318" s="44"/>
      <c r="O2318" s="76"/>
    </row>
    <row r="2319" spans="1:15" ht="18.75" hidden="1" customHeight="1" thickTop="1" thickBot="1">
      <c r="A2319" s="162"/>
      <c r="B2319" s="181"/>
      <c r="C2319" s="253"/>
      <c r="D2319" s="83"/>
      <c r="E2319" s="111"/>
      <c r="F2319" s="111"/>
      <c r="G2319" s="111"/>
      <c r="H2319" s="111"/>
      <c r="I2319" s="218"/>
      <c r="J2319" s="170"/>
      <c r="K2319" s="184">
        <v>0</v>
      </c>
      <c r="L2319" s="77"/>
      <c r="M2319" s="105"/>
      <c r="N2319" s="44"/>
      <c r="O2319" s="76"/>
    </row>
    <row r="2320" spans="1:15" ht="18.75" hidden="1" customHeight="1" thickTop="1" thickBot="1">
      <c r="A2320" s="162"/>
      <c r="B2320" s="181"/>
      <c r="C2320" s="253"/>
      <c r="D2320" s="83"/>
      <c r="E2320" s="111"/>
      <c r="F2320" s="111"/>
      <c r="G2320" s="111"/>
      <c r="H2320" s="111"/>
      <c r="I2320" s="218"/>
      <c r="J2320" s="170"/>
      <c r="K2320" s="184">
        <v>0</v>
      </c>
      <c r="L2320" s="77"/>
      <c r="M2320" s="105"/>
      <c r="N2320" s="44"/>
      <c r="O2320" s="76"/>
    </row>
    <row r="2321" spans="1:15" ht="18.75" hidden="1" customHeight="1" thickTop="1" thickBot="1">
      <c r="A2321" s="162"/>
      <c r="B2321" s="181"/>
      <c r="C2321" s="253"/>
      <c r="D2321" s="83"/>
      <c r="E2321" s="111"/>
      <c r="F2321" s="111"/>
      <c r="G2321" s="111"/>
      <c r="H2321" s="111"/>
      <c r="I2321" s="218"/>
      <c r="J2321" s="170"/>
      <c r="K2321" s="184">
        <v>0</v>
      </c>
      <c r="L2321" s="77"/>
      <c r="M2321" s="105"/>
      <c r="N2321" s="44"/>
      <c r="O2321" s="76"/>
    </row>
    <row r="2322" spans="1:15" ht="18.75" hidden="1" customHeight="1" thickTop="1" thickBot="1">
      <c r="A2322" s="162"/>
      <c r="B2322" s="181"/>
      <c r="C2322" s="253"/>
      <c r="D2322" s="83"/>
      <c r="E2322" s="111"/>
      <c r="F2322" s="111"/>
      <c r="G2322" s="111"/>
      <c r="H2322" s="111"/>
      <c r="I2322" s="218"/>
      <c r="J2322" s="170"/>
      <c r="K2322" s="184">
        <v>0</v>
      </c>
      <c r="L2322" s="77"/>
      <c r="M2322" s="105"/>
      <c r="N2322" s="44"/>
      <c r="O2322" s="76"/>
    </row>
    <row r="2323" spans="1:15" ht="18.75" hidden="1" customHeight="1" thickTop="1" thickBot="1">
      <c r="A2323" s="162"/>
      <c r="B2323" s="181"/>
      <c r="C2323" s="253"/>
      <c r="D2323" s="83"/>
      <c r="E2323" s="111"/>
      <c r="F2323" s="111"/>
      <c r="G2323" s="111"/>
      <c r="H2323" s="111"/>
      <c r="I2323" s="218"/>
      <c r="J2323" s="170"/>
      <c r="K2323" s="184">
        <v>0</v>
      </c>
      <c r="L2323" s="77"/>
      <c r="M2323" s="105"/>
      <c r="N2323" s="44"/>
      <c r="O2323" s="76"/>
    </row>
    <row r="2324" spans="1:15" ht="18.75" customHeight="1" thickTop="1" thickBot="1">
      <c r="A2324" s="162"/>
      <c r="B2324" s="407"/>
      <c r="C2324" s="197" t="s">
        <v>1222</v>
      </c>
      <c r="D2324" s="37">
        <v>7454101</v>
      </c>
      <c r="E2324" s="408" t="s">
        <v>3505</v>
      </c>
      <c r="F2324" s="408"/>
      <c r="G2324" s="408"/>
      <c r="H2324" s="408"/>
      <c r="I2324" s="65" t="s">
        <v>41</v>
      </c>
      <c r="J2324" s="60" t="s">
        <v>385</v>
      </c>
      <c r="K2324" s="101">
        <v>2.0316239999999999</v>
      </c>
      <c r="L2324" s="70">
        <f>K2324*(1-$H$3/100)</f>
        <v>2.0316239999999999</v>
      </c>
      <c r="M2324" s="66">
        <f>K2324*$H$2</f>
        <v>85.55168664</v>
      </c>
      <c r="N2324" s="43">
        <f>M2324*(1-$H$3/100)</f>
        <v>85.55168664</v>
      </c>
      <c r="O2324" s="76"/>
    </row>
    <row r="2325" spans="1:15" ht="18.75" customHeight="1" thickTop="1" thickBot="1">
      <c r="A2325" s="162"/>
      <c r="B2325" s="405"/>
      <c r="C2325" s="197" t="s">
        <v>1223</v>
      </c>
      <c r="D2325" s="37">
        <v>7454102</v>
      </c>
      <c r="E2325" s="408" t="s">
        <v>3505</v>
      </c>
      <c r="F2325" s="408"/>
      <c r="G2325" s="408"/>
      <c r="H2325" s="408"/>
      <c r="I2325" s="65" t="s">
        <v>41</v>
      </c>
      <c r="J2325" s="84" t="s">
        <v>11</v>
      </c>
      <c r="K2325" s="101">
        <v>5.9866607959356468</v>
      </c>
      <c r="L2325" s="70">
        <f>K2325*(1-$H$3/100)</f>
        <v>5.9866607959356468</v>
      </c>
      <c r="M2325" s="66">
        <f>K2325*$H$2</f>
        <v>252.09828611685009</v>
      </c>
      <c r="N2325" s="43">
        <f>M2325*(1-$H$3/100)</f>
        <v>252.09828611685009</v>
      </c>
      <c r="O2325" s="76"/>
    </row>
    <row r="2326" spans="1:15" ht="18.75" customHeight="1" thickTop="1" thickBot="1">
      <c r="A2326" s="422" t="s">
        <v>3</v>
      </c>
      <c r="B2326" s="405"/>
      <c r="C2326" s="197" t="s">
        <v>1224</v>
      </c>
      <c r="D2326" s="37">
        <v>7454104</v>
      </c>
      <c r="E2326" s="408" t="s">
        <v>3505</v>
      </c>
      <c r="F2326" s="408"/>
      <c r="G2326" s="408"/>
      <c r="H2326" s="408"/>
      <c r="I2326" s="65" t="s">
        <v>41</v>
      </c>
      <c r="J2326" s="85" t="s">
        <v>386</v>
      </c>
      <c r="K2326" s="101">
        <v>3.6921591871295507</v>
      </c>
      <c r="L2326" s="70">
        <f>K2326*(1-$H$3/100)</f>
        <v>3.6921591871295507</v>
      </c>
      <c r="M2326" s="66">
        <f>K2326*$H$2</f>
        <v>155.47682337002539</v>
      </c>
      <c r="N2326" s="43">
        <f>M2326*(1-$H$3/100)</f>
        <v>155.47682337002539</v>
      </c>
      <c r="O2326" s="76"/>
    </row>
    <row r="2327" spans="1:15" ht="18.75" customHeight="1" thickTop="1" thickBot="1">
      <c r="A2327" s="423"/>
      <c r="B2327" s="405"/>
      <c r="C2327" s="197" t="s">
        <v>1225</v>
      </c>
      <c r="D2327" s="37">
        <v>7454105</v>
      </c>
      <c r="E2327" s="408" t="s">
        <v>3505</v>
      </c>
      <c r="F2327" s="408"/>
      <c r="G2327" s="408"/>
      <c r="H2327" s="408"/>
      <c r="I2327" s="65" t="s">
        <v>41</v>
      </c>
      <c r="J2327" s="153" t="s">
        <v>438</v>
      </c>
      <c r="K2327" s="101">
        <v>4.5460999153259944</v>
      </c>
      <c r="L2327" s="70">
        <f>K2327*(1-$H$3/100)</f>
        <v>4.5460999153259944</v>
      </c>
      <c r="M2327" s="66">
        <f>K2327*$H$2</f>
        <v>191.43626743437761</v>
      </c>
      <c r="N2327" s="43">
        <f>M2327*(1-$H$3/100)</f>
        <v>191.43626743437761</v>
      </c>
      <c r="O2327" s="76"/>
    </row>
    <row r="2328" spans="1:15" ht="18.75" customHeight="1" thickTop="1" thickBot="1">
      <c r="A2328" s="423"/>
      <c r="B2328" s="410"/>
      <c r="C2328" s="166" t="s">
        <v>1226</v>
      </c>
      <c r="D2328" s="106">
        <v>7454111</v>
      </c>
      <c r="E2328" s="409" t="s">
        <v>3505</v>
      </c>
      <c r="F2328" s="409"/>
      <c r="G2328" s="409"/>
      <c r="H2328" s="409"/>
      <c r="I2328" s="113" t="s">
        <v>41</v>
      </c>
      <c r="J2328" s="170" t="s">
        <v>1105</v>
      </c>
      <c r="K2328" s="114">
        <v>2.5741981371718876</v>
      </c>
      <c r="L2328" s="109">
        <f>K2328*(1-$H$3/100)</f>
        <v>2.5741981371718876</v>
      </c>
      <c r="M2328" s="108">
        <f>K2328*$H$2</f>
        <v>108.39948355630818</v>
      </c>
      <c r="N2328" s="118">
        <f>M2328*(1-$H$3/100)</f>
        <v>108.39948355630818</v>
      </c>
      <c r="O2328" s="76"/>
    </row>
    <row r="2329" spans="1:15" ht="18.75" hidden="1" customHeight="1" thickTop="1" thickBot="1">
      <c r="A2329" s="423"/>
      <c r="B2329" s="181"/>
      <c r="C2329" s="253"/>
      <c r="D2329" s="83"/>
      <c r="E2329" s="111"/>
      <c r="F2329" s="111"/>
      <c r="G2329" s="111"/>
      <c r="H2329" s="111"/>
      <c r="I2329" s="218"/>
      <c r="J2329" s="170"/>
      <c r="K2329" s="184">
        <v>0</v>
      </c>
      <c r="L2329" s="77"/>
      <c r="M2329" s="283"/>
      <c r="N2329" s="44"/>
      <c r="O2329" s="76"/>
    </row>
    <row r="2330" spans="1:15" ht="18.75" hidden="1" customHeight="1" thickTop="1" thickBot="1">
      <c r="A2330" s="423"/>
      <c r="B2330" s="181"/>
      <c r="C2330" s="253"/>
      <c r="D2330" s="83"/>
      <c r="E2330" s="111"/>
      <c r="F2330" s="111"/>
      <c r="G2330" s="111"/>
      <c r="H2330" s="111"/>
      <c r="I2330" s="218"/>
      <c r="J2330" s="170"/>
      <c r="K2330" s="184">
        <v>0</v>
      </c>
      <c r="L2330" s="77"/>
      <c r="M2330" s="283"/>
      <c r="N2330" s="44"/>
      <c r="O2330" s="76"/>
    </row>
    <row r="2331" spans="1:15" ht="18.75" hidden="1" customHeight="1" thickTop="1" thickBot="1">
      <c r="A2331" s="423"/>
      <c r="B2331" s="181"/>
      <c r="C2331" s="253"/>
      <c r="D2331" s="83"/>
      <c r="E2331" s="111"/>
      <c r="F2331" s="111"/>
      <c r="G2331" s="111"/>
      <c r="H2331" s="111"/>
      <c r="I2331" s="218"/>
      <c r="J2331" s="170"/>
      <c r="K2331" s="184">
        <v>0</v>
      </c>
      <c r="L2331" s="77"/>
      <c r="M2331" s="283"/>
      <c r="N2331" s="44"/>
      <c r="O2331" s="76"/>
    </row>
    <row r="2332" spans="1:15" ht="18.75" hidden="1" customHeight="1" thickTop="1" thickBot="1">
      <c r="A2332" s="423"/>
      <c r="B2332" s="181"/>
      <c r="C2332" s="253"/>
      <c r="D2332" s="83"/>
      <c r="E2332" s="111"/>
      <c r="F2332" s="111"/>
      <c r="G2332" s="111"/>
      <c r="H2332" s="111"/>
      <c r="I2332" s="218"/>
      <c r="J2332" s="170"/>
      <c r="K2332" s="184">
        <v>0</v>
      </c>
      <c r="L2332" s="77"/>
      <c r="M2332" s="283"/>
      <c r="N2332" s="44"/>
      <c r="O2332" s="76"/>
    </row>
    <row r="2333" spans="1:15" ht="18.75" hidden="1" customHeight="1" thickTop="1" thickBot="1">
      <c r="A2333" s="423"/>
      <c r="B2333" s="181"/>
      <c r="C2333" s="253"/>
      <c r="D2333" s="83"/>
      <c r="E2333" s="111"/>
      <c r="F2333" s="111"/>
      <c r="G2333" s="111"/>
      <c r="H2333" s="111"/>
      <c r="I2333" s="218"/>
      <c r="J2333" s="170"/>
      <c r="K2333" s="184">
        <v>0</v>
      </c>
      <c r="L2333" s="77"/>
      <c r="M2333" s="283"/>
      <c r="N2333" s="44"/>
      <c r="O2333" s="76"/>
    </row>
    <row r="2334" spans="1:15" ht="18.75" hidden="1" customHeight="1" thickTop="1" thickBot="1">
      <c r="A2334" s="423"/>
      <c r="B2334" s="181"/>
      <c r="C2334" s="253"/>
      <c r="D2334" s="83"/>
      <c r="E2334" s="111"/>
      <c r="F2334" s="111"/>
      <c r="G2334" s="111"/>
      <c r="H2334" s="111"/>
      <c r="I2334" s="218"/>
      <c r="J2334" s="170"/>
      <c r="K2334" s="184">
        <v>0</v>
      </c>
      <c r="L2334" s="77"/>
      <c r="M2334" s="283"/>
      <c r="N2334" s="44"/>
      <c r="O2334" s="76"/>
    </row>
    <row r="2335" spans="1:15" ht="18.75" hidden="1" customHeight="1" thickTop="1" thickBot="1">
      <c r="A2335" s="423"/>
      <c r="B2335" s="181"/>
      <c r="C2335" s="253"/>
      <c r="D2335" s="83"/>
      <c r="E2335" s="111"/>
      <c r="F2335" s="111"/>
      <c r="G2335" s="111"/>
      <c r="H2335" s="111"/>
      <c r="I2335" s="218"/>
      <c r="J2335" s="170"/>
      <c r="K2335" s="184">
        <v>0</v>
      </c>
      <c r="L2335" s="77"/>
      <c r="M2335" s="283"/>
      <c r="N2335" s="44"/>
      <c r="O2335" s="76"/>
    </row>
    <row r="2336" spans="1:15" ht="18.75" hidden="1" customHeight="1" thickTop="1" thickBot="1">
      <c r="A2336" s="423"/>
      <c r="B2336" s="181"/>
      <c r="C2336" s="253"/>
      <c r="D2336" s="83"/>
      <c r="E2336" s="111"/>
      <c r="F2336" s="111"/>
      <c r="G2336" s="111"/>
      <c r="H2336" s="111"/>
      <c r="I2336" s="218"/>
      <c r="J2336" s="170"/>
      <c r="K2336" s="184">
        <v>0</v>
      </c>
      <c r="L2336" s="77"/>
      <c r="M2336" s="283"/>
      <c r="N2336" s="44"/>
      <c r="O2336" s="76"/>
    </row>
    <row r="2337" spans="1:15" ht="18.75" hidden="1" customHeight="1" thickTop="1" thickBot="1">
      <c r="A2337" s="423"/>
      <c r="B2337" s="181"/>
      <c r="C2337" s="253"/>
      <c r="D2337" s="83"/>
      <c r="E2337" s="111"/>
      <c r="F2337" s="111"/>
      <c r="G2337" s="111"/>
      <c r="H2337" s="111"/>
      <c r="I2337" s="218"/>
      <c r="J2337" s="170"/>
      <c r="K2337" s="184">
        <v>0</v>
      </c>
      <c r="L2337" s="77"/>
      <c r="M2337" s="283"/>
      <c r="N2337" s="44"/>
      <c r="O2337" s="76"/>
    </row>
    <row r="2338" spans="1:15" ht="18.75" hidden="1" customHeight="1" thickTop="1" thickBot="1">
      <c r="A2338" s="423"/>
      <c r="B2338" s="181"/>
      <c r="C2338" s="253"/>
      <c r="D2338" s="83"/>
      <c r="E2338" s="111"/>
      <c r="F2338" s="111"/>
      <c r="G2338" s="111"/>
      <c r="H2338" s="111"/>
      <c r="I2338" s="218"/>
      <c r="J2338" s="170"/>
      <c r="K2338" s="184">
        <v>0</v>
      </c>
      <c r="L2338" s="77"/>
      <c r="M2338" s="283"/>
      <c r="N2338" s="44"/>
      <c r="O2338" s="76"/>
    </row>
    <row r="2339" spans="1:15" ht="18.75" customHeight="1" thickTop="1" thickBot="1">
      <c r="A2339" s="423"/>
      <c r="B2339" s="407"/>
      <c r="C2339" s="197" t="s">
        <v>1227</v>
      </c>
      <c r="D2339" s="37">
        <v>7470002</v>
      </c>
      <c r="E2339" s="408" t="s">
        <v>1229</v>
      </c>
      <c r="F2339" s="408"/>
      <c r="G2339" s="408"/>
      <c r="H2339" s="408"/>
      <c r="I2339" s="65" t="s">
        <v>41</v>
      </c>
      <c r="J2339" s="84" t="s">
        <v>11</v>
      </c>
      <c r="K2339" s="101">
        <v>3.8002425063505503</v>
      </c>
      <c r="L2339" s="70">
        <f>K2339*(1-$H$3/100)</f>
        <v>3.8002425063505503</v>
      </c>
      <c r="M2339" s="66">
        <f>K2339*$H$2</f>
        <v>160.02821194242168</v>
      </c>
      <c r="N2339" s="43">
        <f>M2339*(1-$H$3/100)</f>
        <v>160.02821194242168</v>
      </c>
      <c r="O2339" s="76"/>
    </row>
    <row r="2340" spans="1:15" ht="18.75" customHeight="1" thickTop="1" thickBot="1">
      <c r="A2340" s="423"/>
      <c r="B2340" s="406"/>
      <c r="C2340" s="166" t="s">
        <v>1228</v>
      </c>
      <c r="D2340" s="106">
        <v>7470013</v>
      </c>
      <c r="E2340" s="409" t="s">
        <v>1229</v>
      </c>
      <c r="F2340" s="409"/>
      <c r="G2340" s="409"/>
      <c r="H2340" s="409"/>
      <c r="I2340" s="113" t="s">
        <v>41</v>
      </c>
      <c r="J2340" s="167" t="s">
        <v>889</v>
      </c>
      <c r="K2340" s="114">
        <v>1.765635901778154</v>
      </c>
      <c r="L2340" s="109">
        <f>K2340*(1-$H$3/100)</f>
        <v>1.765635901778154</v>
      </c>
      <c r="M2340" s="108">
        <f>K2340*$H$2</f>
        <v>74.350927823878067</v>
      </c>
      <c r="N2340" s="118">
        <f>M2340*(1-$H$3/100)</f>
        <v>74.350927823878067</v>
      </c>
      <c r="O2340" s="76"/>
    </row>
    <row r="2341" spans="1:15" ht="18.75" hidden="1" customHeight="1" thickTop="1" thickBot="1">
      <c r="A2341" s="423"/>
      <c r="B2341" s="181"/>
      <c r="C2341" s="253"/>
      <c r="D2341" s="83"/>
      <c r="E2341" s="111"/>
      <c r="F2341" s="111"/>
      <c r="G2341" s="111"/>
      <c r="H2341" s="111"/>
      <c r="I2341" s="218"/>
      <c r="J2341" s="167"/>
      <c r="K2341" s="184">
        <v>0</v>
      </c>
      <c r="L2341" s="77"/>
      <c r="M2341" s="105"/>
      <c r="N2341" s="44"/>
      <c r="O2341" s="76"/>
    </row>
    <row r="2342" spans="1:15" ht="18.75" hidden="1" customHeight="1" thickTop="1" thickBot="1">
      <c r="A2342" s="423"/>
      <c r="B2342" s="181"/>
      <c r="C2342" s="253"/>
      <c r="D2342" s="83"/>
      <c r="E2342" s="111"/>
      <c r="F2342" s="111"/>
      <c r="G2342" s="111"/>
      <c r="H2342" s="111"/>
      <c r="I2342" s="218"/>
      <c r="J2342" s="167"/>
      <c r="K2342" s="184">
        <v>0</v>
      </c>
      <c r="L2342" s="77"/>
      <c r="M2342" s="105"/>
      <c r="N2342" s="44"/>
      <c r="O2342" s="76"/>
    </row>
    <row r="2343" spans="1:15" ht="18.75" hidden="1" customHeight="1" thickTop="1" thickBot="1">
      <c r="A2343" s="423"/>
      <c r="B2343" s="181"/>
      <c r="C2343" s="253"/>
      <c r="D2343" s="83"/>
      <c r="E2343" s="111"/>
      <c r="F2343" s="111"/>
      <c r="G2343" s="111"/>
      <c r="H2343" s="111"/>
      <c r="I2343" s="218"/>
      <c r="J2343" s="167"/>
      <c r="K2343" s="184">
        <v>0</v>
      </c>
      <c r="L2343" s="77"/>
      <c r="M2343" s="105"/>
      <c r="N2343" s="44"/>
      <c r="O2343" s="76"/>
    </row>
    <row r="2344" spans="1:15" ht="18.75" hidden="1" customHeight="1" thickTop="1" thickBot="1">
      <c r="A2344" s="423"/>
      <c r="B2344" s="181"/>
      <c r="C2344" s="253"/>
      <c r="D2344" s="83"/>
      <c r="E2344" s="111"/>
      <c r="F2344" s="111"/>
      <c r="G2344" s="111"/>
      <c r="H2344" s="111"/>
      <c r="I2344" s="218"/>
      <c r="J2344" s="167"/>
      <c r="K2344" s="184">
        <v>0</v>
      </c>
      <c r="L2344" s="77"/>
      <c r="M2344" s="105"/>
      <c r="N2344" s="44"/>
      <c r="O2344" s="76"/>
    </row>
    <row r="2345" spans="1:15" ht="18.75" hidden="1" customHeight="1" thickTop="1" thickBot="1">
      <c r="A2345" s="423"/>
      <c r="B2345" s="181"/>
      <c r="C2345" s="253"/>
      <c r="D2345" s="83"/>
      <c r="E2345" s="111"/>
      <c r="F2345" s="111"/>
      <c r="G2345" s="111"/>
      <c r="H2345" s="111"/>
      <c r="I2345" s="218"/>
      <c r="J2345" s="167"/>
      <c r="K2345" s="184">
        <v>0</v>
      </c>
      <c r="L2345" s="77"/>
      <c r="M2345" s="105"/>
      <c r="N2345" s="44"/>
      <c r="O2345" s="76"/>
    </row>
    <row r="2346" spans="1:15" ht="18.75" hidden="1" customHeight="1" thickTop="1" thickBot="1">
      <c r="A2346" s="423"/>
      <c r="B2346" s="181"/>
      <c r="C2346" s="253"/>
      <c r="D2346" s="83"/>
      <c r="E2346" s="111"/>
      <c r="F2346" s="111"/>
      <c r="G2346" s="111"/>
      <c r="H2346" s="111"/>
      <c r="I2346" s="218"/>
      <c r="J2346" s="167"/>
      <c r="K2346" s="184">
        <v>0</v>
      </c>
      <c r="L2346" s="77"/>
      <c r="M2346" s="105"/>
      <c r="N2346" s="44"/>
      <c r="O2346" s="76"/>
    </row>
    <row r="2347" spans="1:15" ht="18.75" hidden="1" customHeight="1" thickTop="1" thickBot="1">
      <c r="A2347" s="423"/>
      <c r="B2347" s="181"/>
      <c r="C2347" s="253"/>
      <c r="D2347" s="83"/>
      <c r="E2347" s="111"/>
      <c r="F2347" s="111"/>
      <c r="G2347" s="111"/>
      <c r="H2347" s="111"/>
      <c r="I2347" s="218"/>
      <c r="J2347" s="167"/>
      <c r="K2347" s="184">
        <v>0</v>
      </c>
      <c r="L2347" s="77"/>
      <c r="M2347" s="105"/>
      <c r="N2347" s="44"/>
      <c r="O2347" s="76"/>
    </row>
    <row r="2348" spans="1:15" ht="18.75" hidden="1" customHeight="1" thickTop="1" thickBot="1">
      <c r="A2348" s="423"/>
      <c r="B2348" s="181"/>
      <c r="C2348" s="253"/>
      <c r="D2348" s="83"/>
      <c r="E2348" s="111"/>
      <c r="F2348" s="111"/>
      <c r="G2348" s="111"/>
      <c r="H2348" s="111"/>
      <c r="I2348" s="218"/>
      <c r="J2348" s="167"/>
      <c r="K2348" s="184">
        <v>0</v>
      </c>
      <c r="L2348" s="77"/>
      <c r="M2348" s="105"/>
      <c r="N2348" s="44"/>
      <c r="O2348" s="76"/>
    </row>
    <row r="2349" spans="1:15" ht="18.75" hidden="1" customHeight="1" thickTop="1" thickBot="1">
      <c r="A2349" s="423"/>
      <c r="B2349" s="181"/>
      <c r="C2349" s="253"/>
      <c r="D2349" s="83"/>
      <c r="E2349" s="111"/>
      <c r="F2349" s="111"/>
      <c r="G2349" s="111"/>
      <c r="H2349" s="111"/>
      <c r="I2349" s="218"/>
      <c r="J2349" s="167"/>
      <c r="K2349" s="184">
        <v>0</v>
      </c>
      <c r="L2349" s="77"/>
      <c r="M2349" s="105"/>
      <c r="N2349" s="44"/>
      <c r="O2349" s="76"/>
    </row>
    <row r="2350" spans="1:15" ht="18.75" hidden="1" customHeight="1" thickTop="1" thickBot="1">
      <c r="A2350" s="423"/>
      <c r="B2350" s="181"/>
      <c r="C2350" s="253"/>
      <c r="D2350" s="83"/>
      <c r="E2350" s="111"/>
      <c r="F2350" s="111"/>
      <c r="G2350" s="111"/>
      <c r="H2350" s="111"/>
      <c r="I2350" s="218"/>
      <c r="J2350" s="167"/>
      <c r="K2350" s="184">
        <v>0</v>
      </c>
      <c r="L2350" s="77"/>
      <c r="M2350" s="105"/>
      <c r="N2350" s="44"/>
      <c r="O2350" s="76"/>
    </row>
    <row r="2351" spans="1:15" ht="18.75" customHeight="1" thickTop="1" thickBot="1">
      <c r="A2351" s="423"/>
      <c r="B2351" s="407"/>
      <c r="C2351" s="197" t="s">
        <v>1230</v>
      </c>
      <c r="D2351" s="37">
        <v>7471201</v>
      </c>
      <c r="E2351" s="408" t="s">
        <v>1240</v>
      </c>
      <c r="F2351" s="408"/>
      <c r="G2351" s="408"/>
      <c r="H2351" s="408"/>
      <c r="I2351" s="65" t="s">
        <v>41</v>
      </c>
      <c r="J2351" s="60" t="s">
        <v>385</v>
      </c>
      <c r="K2351" s="101">
        <v>2.63677940263113</v>
      </c>
      <c r="L2351" s="70">
        <f t="shared" ref="L2351:L2360" si="191">K2351*(1-$H$3/100)</f>
        <v>2.63677940263113</v>
      </c>
      <c r="M2351" s="66">
        <f t="shared" ref="M2351:M2360" si="192">K2351*$H$2</f>
        <v>111.03478064479688</v>
      </c>
      <c r="N2351" s="43">
        <f t="shared" ref="N2351:N2360" si="193">M2351*(1-$H$3/100)</f>
        <v>111.03478064479688</v>
      </c>
      <c r="O2351" s="76"/>
    </row>
    <row r="2352" spans="1:15" ht="18.75" customHeight="1" thickTop="1" thickBot="1">
      <c r="A2352" s="423"/>
      <c r="B2352" s="405"/>
      <c r="C2352" s="197" t="s">
        <v>1232</v>
      </c>
      <c r="D2352" s="37">
        <v>7471202</v>
      </c>
      <c r="E2352" s="408" t="s">
        <v>1240</v>
      </c>
      <c r="F2352" s="408"/>
      <c r="G2352" s="408"/>
      <c r="H2352" s="408"/>
      <c r="I2352" s="65" t="s">
        <v>41</v>
      </c>
      <c r="J2352" s="84" t="s">
        <v>11</v>
      </c>
      <c r="K2352" s="101">
        <v>7.0542929720575787</v>
      </c>
      <c r="L2352" s="70">
        <f t="shared" si="191"/>
        <v>7.0542929720575787</v>
      </c>
      <c r="M2352" s="66">
        <f t="shared" si="192"/>
        <v>297.05627705334462</v>
      </c>
      <c r="N2352" s="43">
        <f t="shared" si="193"/>
        <v>297.05627705334462</v>
      </c>
      <c r="O2352" s="76"/>
    </row>
    <row r="2353" spans="1:15" ht="18.75" customHeight="1" thickTop="1" thickBot="1">
      <c r="A2353" s="423"/>
      <c r="B2353" s="405"/>
      <c r="C2353" s="197" t="s">
        <v>1233</v>
      </c>
      <c r="D2353" s="37">
        <v>7471204</v>
      </c>
      <c r="E2353" s="408" t="s">
        <v>1240</v>
      </c>
      <c r="F2353" s="408"/>
      <c r="G2353" s="408"/>
      <c r="H2353" s="408"/>
      <c r="I2353" s="65" t="s">
        <v>41</v>
      </c>
      <c r="J2353" s="85" t="s">
        <v>386</v>
      </c>
      <c r="K2353" s="101">
        <v>5.4454191363251478</v>
      </c>
      <c r="L2353" s="70">
        <f t="shared" si="191"/>
        <v>5.4454191363251478</v>
      </c>
      <c r="M2353" s="66">
        <f t="shared" si="192"/>
        <v>229.30659983065198</v>
      </c>
      <c r="N2353" s="43">
        <f t="shared" si="193"/>
        <v>229.30659983065198</v>
      </c>
      <c r="O2353" s="76"/>
    </row>
    <row r="2354" spans="1:15" ht="18.75" customHeight="1" thickTop="1" thickBot="1">
      <c r="A2354" s="423"/>
      <c r="B2354" s="405"/>
      <c r="C2354" s="200" t="s">
        <v>1234</v>
      </c>
      <c r="D2354" s="46">
        <v>7471205</v>
      </c>
      <c r="E2354" s="417" t="s">
        <v>1240</v>
      </c>
      <c r="F2354" s="417"/>
      <c r="G2354" s="417"/>
      <c r="H2354" s="417"/>
      <c r="I2354" s="68" t="s">
        <v>41</v>
      </c>
      <c r="J2354" s="153" t="s">
        <v>438</v>
      </c>
      <c r="K2354" s="101">
        <v>6.9354838272650303</v>
      </c>
      <c r="L2354" s="70">
        <f t="shared" si="191"/>
        <v>6.9354838272650303</v>
      </c>
      <c r="M2354" s="66">
        <f t="shared" si="192"/>
        <v>292.05322396613042</v>
      </c>
      <c r="N2354" s="43">
        <f t="shared" si="193"/>
        <v>292.05322396613042</v>
      </c>
      <c r="O2354" s="76"/>
    </row>
    <row r="2355" spans="1:15" ht="18.75" customHeight="1" thickTop="1" thickBot="1">
      <c r="A2355" s="423"/>
      <c r="B2355" s="405"/>
      <c r="C2355" s="169" t="s">
        <v>1235</v>
      </c>
      <c r="D2355" s="95">
        <v>7471211</v>
      </c>
      <c r="E2355" s="414" t="s">
        <v>1240</v>
      </c>
      <c r="F2355" s="414"/>
      <c r="G2355" s="414"/>
      <c r="H2355" s="414"/>
      <c r="I2355" s="96" t="s">
        <v>41</v>
      </c>
      <c r="J2355" s="170" t="s">
        <v>1105</v>
      </c>
      <c r="K2355" s="98">
        <v>3.8468585944115157</v>
      </c>
      <c r="L2355" s="99">
        <f t="shared" si="191"/>
        <v>3.8468585944115157</v>
      </c>
      <c r="M2355" s="100">
        <f t="shared" si="192"/>
        <v>161.99121541066893</v>
      </c>
      <c r="N2355" s="69">
        <f t="shared" si="193"/>
        <v>161.99121541066893</v>
      </c>
      <c r="O2355" s="76"/>
    </row>
    <row r="2356" spans="1:15" ht="18.75" customHeight="1" thickTop="1" thickBot="1">
      <c r="A2356" s="162"/>
      <c r="B2356" s="405"/>
      <c r="C2356" s="199" t="s">
        <v>1231</v>
      </c>
      <c r="D2356" s="59">
        <v>7471301</v>
      </c>
      <c r="E2356" s="428" t="s">
        <v>1241</v>
      </c>
      <c r="F2356" s="428"/>
      <c r="G2356" s="428"/>
      <c r="H2356" s="428"/>
      <c r="I2356" s="139" t="s">
        <v>41</v>
      </c>
      <c r="J2356" s="60" t="s">
        <v>385</v>
      </c>
      <c r="K2356" s="61">
        <v>3.1863952582557156</v>
      </c>
      <c r="L2356" s="62">
        <f t="shared" si="191"/>
        <v>3.1863952582557156</v>
      </c>
      <c r="M2356" s="63">
        <f t="shared" si="192"/>
        <v>134.17910432514819</v>
      </c>
      <c r="N2356" s="67">
        <f t="shared" si="193"/>
        <v>134.17910432514819</v>
      </c>
      <c r="O2356" s="76"/>
    </row>
    <row r="2357" spans="1:15" ht="18.75" customHeight="1" thickTop="1" thickBot="1">
      <c r="A2357" s="162"/>
      <c r="B2357" s="405"/>
      <c r="C2357" s="197" t="s">
        <v>1239</v>
      </c>
      <c r="D2357" s="37">
        <v>7471302</v>
      </c>
      <c r="E2357" s="408" t="s">
        <v>1241</v>
      </c>
      <c r="F2357" s="408"/>
      <c r="G2357" s="408"/>
      <c r="H2357" s="408"/>
      <c r="I2357" s="65" t="s">
        <v>41</v>
      </c>
      <c r="J2357" s="84" t="s">
        <v>11</v>
      </c>
      <c r="K2357" s="101">
        <v>8.0938729889923788</v>
      </c>
      <c r="L2357" s="70">
        <f t="shared" si="191"/>
        <v>8.0938729889923788</v>
      </c>
      <c r="M2357" s="66">
        <f t="shared" si="192"/>
        <v>340.83299156646905</v>
      </c>
      <c r="N2357" s="43">
        <f t="shared" si="193"/>
        <v>340.83299156646905</v>
      </c>
      <c r="O2357" s="76"/>
    </row>
    <row r="2358" spans="1:15" ht="18.75" customHeight="1" thickTop="1" thickBot="1">
      <c r="A2358" s="162"/>
      <c r="B2358" s="405"/>
      <c r="C2358" s="197" t="s">
        <v>1238</v>
      </c>
      <c r="D2358" s="37">
        <v>7471304</v>
      </c>
      <c r="E2358" s="408" t="s">
        <v>1241</v>
      </c>
      <c r="F2358" s="408"/>
      <c r="G2358" s="408"/>
      <c r="H2358" s="408"/>
      <c r="I2358" s="65" t="s">
        <v>41</v>
      </c>
      <c r="J2358" s="85" t="s">
        <v>386</v>
      </c>
      <c r="K2358" s="101">
        <v>6.6087586790855202</v>
      </c>
      <c r="L2358" s="70">
        <f t="shared" si="191"/>
        <v>6.6087586790855202</v>
      </c>
      <c r="M2358" s="66">
        <f t="shared" si="192"/>
        <v>278.29482797629123</v>
      </c>
      <c r="N2358" s="43">
        <f t="shared" si="193"/>
        <v>278.29482797629123</v>
      </c>
      <c r="O2358" s="76"/>
    </row>
    <row r="2359" spans="1:15" ht="18.75" customHeight="1" thickTop="1" thickBot="1">
      <c r="A2359" s="162"/>
      <c r="B2359" s="405"/>
      <c r="C2359" s="197" t="s">
        <v>1237</v>
      </c>
      <c r="D2359" s="37">
        <v>7471305</v>
      </c>
      <c r="E2359" s="408" t="s">
        <v>1241</v>
      </c>
      <c r="F2359" s="408"/>
      <c r="G2359" s="408"/>
      <c r="H2359" s="408"/>
      <c r="I2359" s="65" t="s">
        <v>41</v>
      </c>
      <c r="J2359" s="153" t="s">
        <v>438</v>
      </c>
      <c r="K2359" s="101">
        <v>0</v>
      </c>
      <c r="L2359" s="70">
        <f t="shared" si="191"/>
        <v>0</v>
      </c>
      <c r="M2359" s="285">
        <f t="shared" si="192"/>
        <v>0</v>
      </c>
      <c r="N2359" s="289">
        <f t="shared" si="193"/>
        <v>0</v>
      </c>
      <c r="O2359" s="76"/>
    </row>
    <row r="2360" spans="1:15" ht="18.75" customHeight="1" thickTop="1" thickBot="1">
      <c r="A2360" s="162"/>
      <c r="B2360" s="406"/>
      <c r="C2360" s="166" t="s">
        <v>1236</v>
      </c>
      <c r="D2360" s="106">
        <v>7471311</v>
      </c>
      <c r="E2360" s="409" t="s">
        <v>1241</v>
      </c>
      <c r="F2360" s="409"/>
      <c r="G2360" s="409"/>
      <c r="H2360" s="409"/>
      <c r="I2360" s="113" t="s">
        <v>41</v>
      </c>
      <c r="J2360" s="170" t="s">
        <v>1105</v>
      </c>
      <c r="K2360" s="114">
        <v>0</v>
      </c>
      <c r="L2360" s="109">
        <f t="shared" si="191"/>
        <v>0</v>
      </c>
      <c r="M2360" s="281">
        <f t="shared" si="192"/>
        <v>0</v>
      </c>
      <c r="N2360" s="282">
        <f t="shared" si="193"/>
        <v>0</v>
      </c>
      <c r="O2360" s="76"/>
    </row>
    <row r="2361" spans="1:15" ht="18.75" hidden="1" customHeight="1" thickTop="1" thickBot="1">
      <c r="A2361" s="162"/>
      <c r="B2361" s="181"/>
      <c r="C2361" s="253"/>
      <c r="D2361" s="83"/>
      <c r="E2361" s="111"/>
      <c r="F2361" s="111"/>
      <c r="G2361" s="111"/>
      <c r="H2361" s="111"/>
      <c r="I2361" s="218"/>
      <c r="J2361" s="170"/>
      <c r="K2361" s="184">
        <v>0</v>
      </c>
      <c r="L2361" s="77"/>
      <c r="M2361" s="105"/>
      <c r="N2361" s="44"/>
      <c r="O2361" s="76"/>
    </row>
    <row r="2362" spans="1:15" ht="18.75" hidden="1" customHeight="1" thickTop="1" thickBot="1">
      <c r="A2362" s="162"/>
      <c r="B2362" s="181"/>
      <c r="C2362" s="253"/>
      <c r="D2362" s="83"/>
      <c r="E2362" s="111"/>
      <c r="F2362" s="111"/>
      <c r="G2362" s="111"/>
      <c r="H2362" s="111"/>
      <c r="I2362" s="218"/>
      <c r="J2362" s="170"/>
      <c r="K2362" s="184">
        <v>0</v>
      </c>
      <c r="L2362" s="77"/>
      <c r="M2362" s="105"/>
      <c r="N2362" s="44"/>
      <c r="O2362" s="76"/>
    </row>
    <row r="2363" spans="1:15" ht="18.75" hidden="1" customHeight="1" thickTop="1" thickBot="1">
      <c r="A2363" s="162"/>
      <c r="B2363" s="181"/>
      <c r="C2363" s="253"/>
      <c r="D2363" s="83"/>
      <c r="E2363" s="111"/>
      <c r="F2363" s="111"/>
      <c r="G2363" s="111"/>
      <c r="H2363" s="111"/>
      <c r="I2363" s="218"/>
      <c r="J2363" s="170"/>
      <c r="K2363" s="184">
        <v>0</v>
      </c>
      <c r="L2363" s="77"/>
      <c r="M2363" s="105"/>
      <c r="N2363" s="44"/>
      <c r="O2363" s="76"/>
    </row>
    <row r="2364" spans="1:15" ht="18.75" hidden="1" customHeight="1" thickTop="1" thickBot="1">
      <c r="A2364" s="162"/>
      <c r="B2364" s="181"/>
      <c r="C2364" s="253"/>
      <c r="D2364" s="83"/>
      <c r="E2364" s="111"/>
      <c r="F2364" s="111"/>
      <c r="G2364" s="111"/>
      <c r="H2364" s="111"/>
      <c r="I2364" s="218"/>
      <c r="J2364" s="170"/>
      <c r="K2364" s="184">
        <v>0</v>
      </c>
      <c r="L2364" s="77"/>
      <c r="M2364" s="105"/>
      <c r="N2364" s="44"/>
      <c r="O2364" s="76"/>
    </row>
    <row r="2365" spans="1:15" ht="18.75" hidden="1" customHeight="1" thickTop="1" thickBot="1">
      <c r="A2365" s="162"/>
      <c r="B2365" s="181"/>
      <c r="C2365" s="253"/>
      <c r="D2365" s="83"/>
      <c r="E2365" s="111"/>
      <c r="F2365" s="111"/>
      <c r="G2365" s="111"/>
      <c r="H2365" s="111"/>
      <c r="I2365" s="218"/>
      <c r="J2365" s="170"/>
      <c r="K2365" s="184">
        <v>0</v>
      </c>
      <c r="L2365" s="77"/>
      <c r="M2365" s="105"/>
      <c r="N2365" s="44"/>
      <c r="O2365" s="76"/>
    </row>
    <row r="2366" spans="1:15" ht="18.75" hidden="1" customHeight="1" thickTop="1" thickBot="1">
      <c r="A2366" s="162"/>
      <c r="B2366" s="181"/>
      <c r="C2366" s="253"/>
      <c r="D2366" s="83"/>
      <c r="E2366" s="111"/>
      <c r="F2366" s="111"/>
      <c r="G2366" s="111"/>
      <c r="H2366" s="111"/>
      <c r="I2366" s="218"/>
      <c r="J2366" s="170"/>
      <c r="K2366" s="184">
        <v>0</v>
      </c>
      <c r="L2366" s="77"/>
      <c r="M2366" s="105"/>
      <c r="N2366" s="44"/>
      <c r="O2366" s="76"/>
    </row>
    <row r="2367" spans="1:15" ht="18.75" hidden="1" customHeight="1" thickTop="1" thickBot="1">
      <c r="A2367" s="162"/>
      <c r="B2367" s="181"/>
      <c r="C2367" s="253"/>
      <c r="D2367" s="83"/>
      <c r="E2367" s="111"/>
      <c r="F2367" s="111"/>
      <c r="G2367" s="111"/>
      <c r="H2367" s="111"/>
      <c r="I2367" s="218"/>
      <c r="J2367" s="170"/>
      <c r="K2367" s="184">
        <v>0</v>
      </c>
      <c r="L2367" s="77"/>
      <c r="M2367" s="105"/>
      <c r="N2367" s="44"/>
      <c r="O2367" s="76"/>
    </row>
    <row r="2368" spans="1:15" ht="18.75" hidden="1" customHeight="1" thickTop="1" thickBot="1">
      <c r="A2368" s="162"/>
      <c r="B2368" s="181"/>
      <c r="C2368" s="253"/>
      <c r="D2368" s="83"/>
      <c r="E2368" s="111"/>
      <c r="F2368" s="111"/>
      <c r="G2368" s="111"/>
      <c r="H2368" s="111"/>
      <c r="I2368" s="218"/>
      <c r="J2368" s="170"/>
      <c r="K2368" s="184">
        <v>0</v>
      </c>
      <c r="L2368" s="77"/>
      <c r="M2368" s="105"/>
      <c r="N2368" s="44"/>
      <c r="O2368" s="76"/>
    </row>
    <row r="2369" spans="1:15" ht="18.75" hidden="1" customHeight="1" thickTop="1" thickBot="1">
      <c r="A2369" s="162"/>
      <c r="B2369" s="181"/>
      <c r="C2369" s="253"/>
      <c r="D2369" s="83"/>
      <c r="E2369" s="111"/>
      <c r="F2369" s="111"/>
      <c r="G2369" s="111"/>
      <c r="H2369" s="111"/>
      <c r="I2369" s="218"/>
      <c r="J2369" s="170"/>
      <c r="K2369" s="184">
        <v>0</v>
      </c>
      <c r="L2369" s="77"/>
      <c r="M2369" s="105"/>
      <c r="N2369" s="44"/>
      <c r="O2369" s="76"/>
    </row>
    <row r="2370" spans="1:15" ht="18.75" hidden="1" customHeight="1" thickTop="1" thickBot="1">
      <c r="A2370" s="162"/>
      <c r="B2370" s="181"/>
      <c r="C2370" s="253"/>
      <c r="D2370" s="83"/>
      <c r="E2370" s="111"/>
      <c r="F2370" s="111"/>
      <c r="G2370" s="111"/>
      <c r="H2370" s="111"/>
      <c r="I2370" s="218"/>
      <c r="J2370" s="170"/>
      <c r="K2370" s="184">
        <v>0</v>
      </c>
      <c r="L2370" s="77"/>
      <c r="M2370" s="105"/>
      <c r="N2370" s="44"/>
      <c r="O2370" s="76"/>
    </row>
    <row r="2371" spans="1:15" ht="18.75" customHeight="1" thickTop="1" thickBot="1">
      <c r="A2371" s="162"/>
      <c r="B2371" s="405"/>
      <c r="C2371" s="197" t="s">
        <v>1242</v>
      </c>
      <c r="D2371" s="37">
        <v>7474001</v>
      </c>
      <c r="E2371" s="408" t="s">
        <v>3509</v>
      </c>
      <c r="F2371" s="408"/>
      <c r="G2371" s="408"/>
      <c r="H2371" s="408"/>
      <c r="I2371" s="65" t="s">
        <v>41</v>
      </c>
      <c r="J2371" s="60" t="s">
        <v>385</v>
      </c>
      <c r="K2371" s="101">
        <v>1.9877760000000002</v>
      </c>
      <c r="L2371" s="70">
        <f t="shared" ref="L2371:L2376" si="194">K2371*(1-$H$3/100)</f>
        <v>1.9877760000000002</v>
      </c>
      <c r="M2371" s="66">
        <f t="shared" ref="M2371:M2376" si="195">K2371*$H$2</f>
        <v>83.705247360000001</v>
      </c>
      <c r="N2371" s="43">
        <f t="shared" ref="N2371:N2376" si="196">M2371*(1-$H$3/100)</f>
        <v>83.705247360000001</v>
      </c>
      <c r="O2371" s="76"/>
    </row>
    <row r="2372" spans="1:15" ht="18.75" customHeight="1" thickTop="1" thickBot="1">
      <c r="A2372" s="162"/>
      <c r="B2372" s="405"/>
      <c r="C2372" s="197" t="s">
        <v>1243</v>
      </c>
      <c r="D2372" s="37">
        <v>7474002</v>
      </c>
      <c r="E2372" s="408" t="s">
        <v>3509</v>
      </c>
      <c r="F2372" s="408"/>
      <c r="G2372" s="408"/>
      <c r="H2372" s="408"/>
      <c r="I2372" s="65" t="s">
        <v>41</v>
      </c>
      <c r="J2372" s="84" t="s">
        <v>11</v>
      </c>
      <c r="K2372" s="101">
        <v>5.5774292972057573</v>
      </c>
      <c r="L2372" s="70">
        <f t="shared" si="194"/>
        <v>5.5774292972057573</v>
      </c>
      <c r="M2372" s="66">
        <f t="shared" si="195"/>
        <v>234.86554770533445</v>
      </c>
      <c r="N2372" s="43">
        <f t="shared" si="196"/>
        <v>234.86554770533445</v>
      </c>
      <c r="O2372" s="76"/>
    </row>
    <row r="2373" spans="1:15" ht="18.75" customHeight="1" thickTop="1" thickBot="1">
      <c r="A2373" s="162"/>
      <c r="B2373" s="405"/>
      <c r="C2373" s="197" t="s">
        <v>1244</v>
      </c>
      <c r="D2373" s="37">
        <v>7474004</v>
      </c>
      <c r="E2373" s="408" t="s">
        <v>3509</v>
      </c>
      <c r="F2373" s="408"/>
      <c r="G2373" s="408"/>
      <c r="H2373" s="408"/>
      <c r="I2373" s="65" t="s">
        <v>41</v>
      </c>
      <c r="J2373" s="85" t="s">
        <v>386</v>
      </c>
      <c r="K2373" s="101">
        <v>4.071688399661304</v>
      </c>
      <c r="L2373" s="70">
        <f t="shared" si="194"/>
        <v>4.071688399661304</v>
      </c>
      <c r="M2373" s="66">
        <f t="shared" si="195"/>
        <v>171.45879850973751</v>
      </c>
      <c r="N2373" s="43">
        <f t="shared" si="196"/>
        <v>171.45879850973751</v>
      </c>
      <c r="O2373" s="76"/>
    </row>
    <row r="2374" spans="1:15" ht="18.75" customHeight="1" thickTop="1" thickBot="1">
      <c r="A2374" s="162"/>
      <c r="B2374" s="405"/>
      <c r="C2374" s="197" t="s">
        <v>1245</v>
      </c>
      <c r="D2374" s="37">
        <v>7474005</v>
      </c>
      <c r="E2374" s="408" t="s">
        <v>3509</v>
      </c>
      <c r="F2374" s="408"/>
      <c r="G2374" s="408"/>
      <c r="H2374" s="408"/>
      <c r="I2374" s="65" t="s">
        <v>41</v>
      </c>
      <c r="J2374" s="153" t="s">
        <v>438</v>
      </c>
      <c r="K2374" s="101">
        <v>4.7523657917019468</v>
      </c>
      <c r="L2374" s="70">
        <f t="shared" si="194"/>
        <v>4.7523657917019468</v>
      </c>
      <c r="M2374" s="66">
        <f t="shared" si="195"/>
        <v>200.12212348856897</v>
      </c>
      <c r="N2374" s="43">
        <f t="shared" si="196"/>
        <v>200.12212348856897</v>
      </c>
      <c r="O2374" s="76"/>
    </row>
    <row r="2375" spans="1:15" ht="18.75" customHeight="1" thickTop="1" thickBot="1">
      <c r="A2375" s="162"/>
      <c r="B2375" s="405"/>
      <c r="C2375" s="197" t="s">
        <v>1246</v>
      </c>
      <c r="D2375" s="37">
        <v>7474011</v>
      </c>
      <c r="E2375" s="408" t="s">
        <v>3509</v>
      </c>
      <c r="F2375" s="408"/>
      <c r="G2375" s="408"/>
      <c r="H2375" s="408"/>
      <c r="I2375" s="65" t="s">
        <v>41</v>
      </c>
      <c r="J2375" s="170" t="s">
        <v>1105</v>
      </c>
      <c r="K2375" s="101">
        <v>2.6232894157493645</v>
      </c>
      <c r="L2375" s="70">
        <f t="shared" si="194"/>
        <v>2.6232894157493645</v>
      </c>
      <c r="M2375" s="66">
        <f t="shared" si="195"/>
        <v>110.46671729720573</v>
      </c>
      <c r="N2375" s="43">
        <f t="shared" si="196"/>
        <v>110.46671729720573</v>
      </c>
      <c r="O2375" s="76"/>
    </row>
    <row r="2376" spans="1:15" ht="18.75" customHeight="1" thickTop="1" thickBot="1">
      <c r="A2376" s="162"/>
      <c r="B2376" s="406"/>
      <c r="C2376" s="166" t="s">
        <v>1247</v>
      </c>
      <c r="D2376" s="106">
        <v>7474012</v>
      </c>
      <c r="E2376" s="409" t="s">
        <v>3509</v>
      </c>
      <c r="F2376" s="409"/>
      <c r="G2376" s="409"/>
      <c r="H2376" s="409"/>
      <c r="I2376" s="113" t="s">
        <v>41</v>
      </c>
      <c r="J2376" s="172" t="s">
        <v>1188</v>
      </c>
      <c r="K2376" s="114">
        <v>0</v>
      </c>
      <c r="L2376" s="109">
        <f t="shared" si="194"/>
        <v>0</v>
      </c>
      <c r="M2376" s="281">
        <f t="shared" si="195"/>
        <v>0</v>
      </c>
      <c r="N2376" s="282">
        <f t="shared" si="196"/>
        <v>0</v>
      </c>
      <c r="O2376" s="76"/>
    </row>
    <row r="2377" spans="1:15" ht="18.75" hidden="1" customHeight="1" thickTop="1" thickBot="1">
      <c r="A2377" s="162"/>
      <c r="B2377" s="181"/>
      <c r="C2377" s="253"/>
      <c r="D2377" s="83"/>
      <c r="E2377" s="111"/>
      <c r="F2377" s="111"/>
      <c r="G2377" s="111"/>
      <c r="H2377" s="111"/>
      <c r="I2377" s="218"/>
      <c r="J2377" s="172"/>
      <c r="K2377" s="184">
        <v>0</v>
      </c>
      <c r="L2377" s="77"/>
      <c r="M2377" s="105"/>
      <c r="N2377" s="44"/>
      <c r="O2377" s="76"/>
    </row>
    <row r="2378" spans="1:15" ht="18.75" hidden="1" customHeight="1" thickTop="1" thickBot="1">
      <c r="A2378" s="162"/>
      <c r="B2378" s="181"/>
      <c r="C2378" s="253"/>
      <c r="D2378" s="83"/>
      <c r="E2378" s="111"/>
      <c r="F2378" s="111"/>
      <c r="G2378" s="111"/>
      <c r="H2378" s="111"/>
      <c r="I2378" s="218"/>
      <c r="J2378" s="172"/>
      <c r="K2378" s="184">
        <v>0</v>
      </c>
      <c r="L2378" s="77"/>
      <c r="M2378" s="105"/>
      <c r="N2378" s="44"/>
      <c r="O2378" s="76"/>
    </row>
    <row r="2379" spans="1:15" ht="18.75" hidden="1" customHeight="1" thickTop="1" thickBot="1">
      <c r="A2379" s="162"/>
      <c r="B2379" s="181"/>
      <c r="C2379" s="253"/>
      <c r="D2379" s="83"/>
      <c r="E2379" s="111"/>
      <c r="F2379" s="111"/>
      <c r="G2379" s="111"/>
      <c r="H2379" s="111"/>
      <c r="I2379" s="218"/>
      <c r="J2379" s="172"/>
      <c r="K2379" s="184">
        <v>0</v>
      </c>
      <c r="L2379" s="77"/>
      <c r="M2379" s="105"/>
      <c r="N2379" s="44"/>
      <c r="O2379" s="76"/>
    </row>
    <row r="2380" spans="1:15" ht="18.75" hidden="1" customHeight="1" thickTop="1" thickBot="1">
      <c r="A2380" s="162"/>
      <c r="B2380" s="181"/>
      <c r="C2380" s="253"/>
      <c r="D2380" s="83"/>
      <c r="E2380" s="111"/>
      <c r="F2380" s="111"/>
      <c r="G2380" s="111"/>
      <c r="H2380" s="111"/>
      <c r="I2380" s="218"/>
      <c r="J2380" s="172"/>
      <c r="K2380" s="184">
        <v>0</v>
      </c>
      <c r="L2380" s="77"/>
      <c r="M2380" s="105"/>
      <c r="N2380" s="44"/>
      <c r="O2380" s="76"/>
    </row>
    <row r="2381" spans="1:15" ht="18.75" hidden="1" customHeight="1" thickTop="1" thickBot="1">
      <c r="A2381" s="162"/>
      <c r="B2381" s="181"/>
      <c r="C2381" s="253"/>
      <c r="D2381" s="83"/>
      <c r="E2381" s="111"/>
      <c r="F2381" s="111"/>
      <c r="G2381" s="111"/>
      <c r="H2381" s="111"/>
      <c r="I2381" s="218"/>
      <c r="J2381" s="172"/>
      <c r="K2381" s="184">
        <v>0</v>
      </c>
      <c r="L2381" s="77"/>
      <c r="M2381" s="105"/>
      <c r="N2381" s="44"/>
      <c r="O2381" s="76"/>
    </row>
    <row r="2382" spans="1:15" ht="18.75" hidden="1" customHeight="1" thickTop="1" thickBot="1">
      <c r="A2382" s="162"/>
      <c r="B2382" s="181"/>
      <c r="C2382" s="253"/>
      <c r="D2382" s="83"/>
      <c r="E2382" s="111"/>
      <c r="F2382" s="111"/>
      <c r="G2382" s="111"/>
      <c r="H2382" s="111"/>
      <c r="I2382" s="218"/>
      <c r="J2382" s="172"/>
      <c r="K2382" s="184">
        <v>0</v>
      </c>
      <c r="L2382" s="77"/>
      <c r="M2382" s="105"/>
      <c r="N2382" s="44"/>
      <c r="O2382" s="76"/>
    </row>
    <row r="2383" spans="1:15" ht="18.75" hidden="1" customHeight="1" thickTop="1" thickBot="1">
      <c r="A2383" s="162"/>
      <c r="B2383" s="181"/>
      <c r="C2383" s="253"/>
      <c r="D2383" s="83"/>
      <c r="E2383" s="111"/>
      <c r="F2383" s="111"/>
      <c r="G2383" s="111"/>
      <c r="H2383" s="111"/>
      <c r="I2383" s="218"/>
      <c r="J2383" s="172"/>
      <c r="K2383" s="184">
        <v>0</v>
      </c>
      <c r="L2383" s="77"/>
      <c r="M2383" s="105"/>
      <c r="N2383" s="44"/>
      <c r="O2383" s="76"/>
    </row>
    <row r="2384" spans="1:15" ht="18.75" hidden="1" customHeight="1" thickTop="1" thickBot="1">
      <c r="A2384" s="162"/>
      <c r="B2384" s="181"/>
      <c r="C2384" s="253"/>
      <c r="D2384" s="83"/>
      <c r="E2384" s="111"/>
      <c r="F2384" s="111"/>
      <c r="G2384" s="111"/>
      <c r="H2384" s="111"/>
      <c r="I2384" s="218"/>
      <c r="J2384" s="172"/>
      <c r="K2384" s="184">
        <v>0</v>
      </c>
      <c r="L2384" s="77"/>
      <c r="M2384" s="105"/>
      <c r="N2384" s="44"/>
      <c r="O2384" s="76"/>
    </row>
    <row r="2385" spans="1:15" ht="18.75" hidden="1" customHeight="1" thickTop="1" thickBot="1">
      <c r="A2385" s="162"/>
      <c r="B2385" s="181"/>
      <c r="C2385" s="253"/>
      <c r="D2385" s="83"/>
      <c r="E2385" s="111"/>
      <c r="F2385" s="111"/>
      <c r="G2385" s="111"/>
      <c r="H2385" s="111"/>
      <c r="I2385" s="218"/>
      <c r="J2385" s="172"/>
      <c r="K2385" s="184">
        <v>0</v>
      </c>
      <c r="L2385" s="77"/>
      <c r="M2385" s="105"/>
      <c r="N2385" s="44"/>
      <c r="O2385" s="76"/>
    </row>
    <row r="2386" spans="1:15" ht="18.75" hidden="1" customHeight="1" thickTop="1" thickBot="1">
      <c r="A2386" s="162"/>
      <c r="B2386" s="181"/>
      <c r="C2386" s="253"/>
      <c r="D2386" s="83"/>
      <c r="E2386" s="111"/>
      <c r="F2386" s="111"/>
      <c r="G2386" s="111"/>
      <c r="H2386" s="111"/>
      <c r="I2386" s="218"/>
      <c r="J2386" s="172"/>
      <c r="K2386" s="184">
        <v>0</v>
      </c>
      <c r="L2386" s="77"/>
      <c r="M2386" s="105"/>
      <c r="N2386" s="44"/>
      <c r="O2386" s="76"/>
    </row>
    <row r="2387" spans="1:15" ht="18.75" customHeight="1" thickTop="1" thickBot="1">
      <c r="A2387" s="162"/>
      <c r="B2387" s="407"/>
      <c r="C2387" s="197" t="s">
        <v>1365</v>
      </c>
      <c r="D2387" s="37">
        <v>7475101</v>
      </c>
      <c r="E2387" s="408" t="s">
        <v>1248</v>
      </c>
      <c r="F2387" s="408"/>
      <c r="G2387" s="408"/>
      <c r="H2387" s="408"/>
      <c r="I2387" s="65" t="s">
        <v>41</v>
      </c>
      <c r="J2387" s="60" t="s">
        <v>385</v>
      </c>
      <c r="K2387" s="40">
        <v>1.6076362404741742</v>
      </c>
      <c r="L2387" s="41">
        <f t="shared" ref="L2387:L2410" si="197">K2387*(1-$H$3/100)</f>
        <v>1.6076362404741742</v>
      </c>
      <c r="M2387" s="42">
        <f t="shared" ref="M2387:M2410" si="198">K2387*$H$2</f>
        <v>67.697562086367469</v>
      </c>
      <c r="N2387" s="135">
        <f t="shared" ref="N2387:N2393" si="199">M2387*(1-$H$3/100)</f>
        <v>67.697562086367469</v>
      </c>
      <c r="O2387" s="76"/>
    </row>
    <row r="2388" spans="1:15" ht="18.75" customHeight="1" thickTop="1" thickBot="1">
      <c r="A2388" s="162"/>
      <c r="B2388" s="405"/>
      <c r="C2388" s="197" t="s">
        <v>1366</v>
      </c>
      <c r="D2388" s="37">
        <v>7475102</v>
      </c>
      <c r="E2388" s="408" t="s">
        <v>1248</v>
      </c>
      <c r="F2388" s="408"/>
      <c r="G2388" s="408"/>
      <c r="H2388" s="408"/>
      <c r="I2388" s="65" t="s">
        <v>41</v>
      </c>
      <c r="J2388" s="84" t="s">
        <v>11</v>
      </c>
      <c r="K2388" s="101">
        <v>7.1471126164267567</v>
      </c>
      <c r="L2388" s="70">
        <f t="shared" si="197"/>
        <v>7.1471126164267567</v>
      </c>
      <c r="M2388" s="66">
        <f t="shared" si="198"/>
        <v>300.96491227773072</v>
      </c>
      <c r="N2388" s="43">
        <f t="shared" si="199"/>
        <v>300.96491227773072</v>
      </c>
      <c r="O2388" s="76"/>
    </row>
    <row r="2389" spans="1:15" ht="18.75" customHeight="1" thickTop="1" thickBot="1">
      <c r="A2389" s="162"/>
      <c r="B2389" s="405"/>
      <c r="C2389" s="197" t="s">
        <v>1367</v>
      </c>
      <c r="D2389" s="37">
        <v>7475104</v>
      </c>
      <c r="E2389" s="408" t="s">
        <v>1248</v>
      </c>
      <c r="F2389" s="408"/>
      <c r="G2389" s="408"/>
      <c r="H2389" s="408"/>
      <c r="I2389" s="65" t="s">
        <v>41</v>
      </c>
      <c r="J2389" s="85" t="s">
        <v>386</v>
      </c>
      <c r="K2389" s="101">
        <v>4.1170668924640133</v>
      </c>
      <c r="L2389" s="70">
        <f t="shared" si="197"/>
        <v>4.1170668924640133</v>
      </c>
      <c r="M2389" s="66">
        <f t="shared" si="198"/>
        <v>173.36968684165959</v>
      </c>
      <c r="N2389" s="43">
        <f t="shared" si="199"/>
        <v>173.36968684165959</v>
      </c>
      <c r="O2389" s="76"/>
    </row>
    <row r="2390" spans="1:15" ht="18.75" customHeight="1" thickTop="1" thickBot="1">
      <c r="A2390" s="162"/>
      <c r="B2390" s="405"/>
      <c r="C2390" s="197" t="s">
        <v>1368</v>
      </c>
      <c r="D2390" s="37">
        <v>7475105</v>
      </c>
      <c r="E2390" s="408" t="s">
        <v>1248</v>
      </c>
      <c r="F2390" s="408"/>
      <c r="G2390" s="408"/>
      <c r="H2390" s="408"/>
      <c r="I2390" s="65" t="s">
        <v>41</v>
      </c>
      <c r="J2390" s="153" t="s">
        <v>438</v>
      </c>
      <c r="K2390" s="101">
        <v>4.6533581710414902</v>
      </c>
      <c r="L2390" s="70">
        <f t="shared" si="197"/>
        <v>4.6533581710414902</v>
      </c>
      <c r="M2390" s="66">
        <f t="shared" si="198"/>
        <v>195.95291258255716</v>
      </c>
      <c r="N2390" s="43">
        <f t="shared" si="199"/>
        <v>195.95291258255716</v>
      </c>
      <c r="O2390" s="76"/>
    </row>
    <row r="2391" spans="1:15" ht="18.75" customHeight="1" thickTop="1" thickBot="1">
      <c r="A2391" s="162"/>
      <c r="B2391" s="405"/>
      <c r="C2391" s="169" t="s">
        <v>1369</v>
      </c>
      <c r="D2391" s="95">
        <v>7475111</v>
      </c>
      <c r="E2391" s="414" t="s">
        <v>1248</v>
      </c>
      <c r="F2391" s="414"/>
      <c r="G2391" s="414"/>
      <c r="H2391" s="414"/>
      <c r="I2391" s="96" t="s">
        <v>41</v>
      </c>
      <c r="J2391" s="170" t="s">
        <v>1105</v>
      </c>
      <c r="K2391" s="98">
        <v>2.0898858594411514</v>
      </c>
      <c r="L2391" s="99">
        <f t="shared" si="197"/>
        <v>2.0898858594411514</v>
      </c>
      <c r="M2391" s="100">
        <f t="shared" si="198"/>
        <v>88.005093541066884</v>
      </c>
      <c r="N2391" s="69">
        <f t="shared" si="199"/>
        <v>88.005093541066884</v>
      </c>
      <c r="O2391" s="76"/>
    </row>
    <row r="2392" spans="1:15" ht="18.75" customHeight="1" thickTop="1" thickBot="1">
      <c r="A2392" s="162"/>
      <c r="B2392" s="405"/>
      <c r="C2392" s="199" t="s">
        <v>1370</v>
      </c>
      <c r="D2392" s="59">
        <v>7475201</v>
      </c>
      <c r="E2392" s="428" t="s">
        <v>3947</v>
      </c>
      <c r="F2392" s="428"/>
      <c r="G2392" s="428"/>
      <c r="H2392" s="428"/>
      <c r="I2392" s="139" t="s">
        <v>41</v>
      </c>
      <c r="J2392" s="60" t="s">
        <v>385</v>
      </c>
      <c r="K2392" s="101">
        <v>1.98181920840156</v>
      </c>
      <c r="L2392" s="70">
        <f t="shared" si="197"/>
        <v>1.98181920840156</v>
      </c>
      <c r="M2392" s="66">
        <f t="shared" si="198"/>
        <v>83.454406865789693</v>
      </c>
      <c r="N2392" s="43">
        <f t="shared" si="199"/>
        <v>83.454406865789693</v>
      </c>
      <c r="O2392" s="76"/>
    </row>
    <row r="2393" spans="1:15" ht="18.75" customHeight="1" thickTop="1" thickBot="1">
      <c r="A2393" s="162"/>
      <c r="B2393" s="405"/>
      <c r="C2393" s="197" t="s">
        <v>1371</v>
      </c>
      <c r="D2393" s="37">
        <v>7475202</v>
      </c>
      <c r="E2393" s="408" t="s">
        <v>3947</v>
      </c>
      <c r="F2393" s="408"/>
      <c r="G2393" s="408"/>
      <c r="H2393" s="408"/>
      <c r="I2393" s="65" t="s">
        <v>41</v>
      </c>
      <c r="J2393" s="84" t="s">
        <v>11</v>
      </c>
      <c r="K2393" s="101">
        <v>11.35287383573243</v>
      </c>
      <c r="L2393" s="70">
        <f t="shared" si="197"/>
        <v>11.35287383573243</v>
      </c>
      <c r="M2393" s="66">
        <f t="shared" si="198"/>
        <v>478.06951722269258</v>
      </c>
      <c r="N2393" s="43">
        <f t="shared" si="199"/>
        <v>478.06951722269258</v>
      </c>
      <c r="O2393" s="76"/>
    </row>
    <row r="2394" spans="1:15" ht="18.75" customHeight="1" thickTop="1" thickBot="1">
      <c r="A2394" s="162"/>
      <c r="B2394" s="405"/>
      <c r="C2394" s="197" t="s">
        <v>1372</v>
      </c>
      <c r="D2394" s="37">
        <v>7475204</v>
      </c>
      <c r="E2394" s="408" t="s">
        <v>3947</v>
      </c>
      <c r="F2394" s="408"/>
      <c r="G2394" s="408"/>
      <c r="H2394" s="408"/>
      <c r="I2394" s="65" t="s">
        <v>41</v>
      </c>
      <c r="J2394" s="85" t="s">
        <v>386</v>
      </c>
      <c r="K2394" s="101">
        <v>5.67107400508044</v>
      </c>
      <c r="L2394" s="70">
        <f t="shared" si="197"/>
        <v>5.67107400508044</v>
      </c>
      <c r="M2394" s="66">
        <f t="shared" si="198"/>
        <v>238.80892635393732</v>
      </c>
      <c r="N2394" s="43">
        <f t="shared" ref="N2394:N2531" si="200">M2394*(1-$H$3/100)</f>
        <v>238.80892635393732</v>
      </c>
      <c r="O2394" s="76"/>
    </row>
    <row r="2395" spans="1:15" ht="18.75" customHeight="1" thickTop="1" thickBot="1">
      <c r="A2395" s="162"/>
      <c r="B2395" s="405"/>
      <c r="C2395" s="197" t="s">
        <v>1373</v>
      </c>
      <c r="D2395" s="37">
        <v>7475205</v>
      </c>
      <c r="E2395" s="408" t="s">
        <v>3947</v>
      </c>
      <c r="F2395" s="408"/>
      <c r="G2395" s="408"/>
      <c r="H2395" s="408"/>
      <c r="I2395" s="65" t="s">
        <v>41</v>
      </c>
      <c r="J2395" s="153" t="s">
        <v>438</v>
      </c>
      <c r="K2395" s="101">
        <v>5.9899610499576621</v>
      </c>
      <c r="L2395" s="70">
        <f t="shared" si="197"/>
        <v>5.9899610499576621</v>
      </c>
      <c r="M2395" s="66">
        <f t="shared" si="198"/>
        <v>252.23725981371715</v>
      </c>
      <c r="N2395" s="43">
        <f t="shared" si="200"/>
        <v>252.23725981371715</v>
      </c>
      <c r="O2395" s="76"/>
    </row>
    <row r="2396" spans="1:15" ht="18.75" customHeight="1" thickTop="1" thickBot="1">
      <c r="A2396" s="422" t="s">
        <v>3</v>
      </c>
      <c r="B2396" s="410"/>
      <c r="C2396" s="169" t="s">
        <v>1374</v>
      </c>
      <c r="D2396" s="95">
        <v>7475211</v>
      </c>
      <c r="E2396" s="414" t="s">
        <v>3947</v>
      </c>
      <c r="F2396" s="414"/>
      <c r="G2396" s="414"/>
      <c r="H2396" s="414"/>
      <c r="I2396" s="96" t="s">
        <v>41</v>
      </c>
      <c r="J2396" s="170" t="s">
        <v>1105</v>
      </c>
      <c r="K2396" s="98">
        <v>3.6723576629974595</v>
      </c>
      <c r="L2396" s="99">
        <f t="shared" si="197"/>
        <v>3.6723576629974595</v>
      </c>
      <c r="M2396" s="100">
        <f t="shared" si="198"/>
        <v>154.64298118882303</v>
      </c>
      <c r="N2396" s="69">
        <f t="shared" si="200"/>
        <v>154.64298118882303</v>
      </c>
      <c r="O2396" s="76"/>
    </row>
    <row r="2397" spans="1:15" ht="18.75" customHeight="1" thickTop="1" thickBot="1">
      <c r="A2397" s="423"/>
      <c r="B2397" s="405"/>
      <c r="C2397" s="197" t="s">
        <v>1375</v>
      </c>
      <c r="D2397" s="37">
        <v>7475301</v>
      </c>
      <c r="E2397" s="408" t="s">
        <v>1385</v>
      </c>
      <c r="F2397" s="408"/>
      <c r="G2397" s="408"/>
      <c r="H2397" s="408"/>
      <c r="I2397" s="65" t="s">
        <v>41</v>
      </c>
      <c r="J2397" s="60" t="s">
        <v>385</v>
      </c>
      <c r="K2397" s="101">
        <v>2.149290431837426</v>
      </c>
      <c r="L2397" s="70">
        <f t="shared" si="197"/>
        <v>2.149290431837426</v>
      </c>
      <c r="M2397" s="66">
        <f t="shared" si="198"/>
        <v>90.506620084674012</v>
      </c>
      <c r="N2397" s="43">
        <f t="shared" si="200"/>
        <v>90.506620084674012</v>
      </c>
      <c r="O2397" s="76"/>
    </row>
    <row r="2398" spans="1:15" ht="18.75" customHeight="1" thickTop="1" thickBot="1">
      <c r="A2398" s="423"/>
      <c r="B2398" s="405"/>
      <c r="C2398" s="197" t="s">
        <v>1376</v>
      </c>
      <c r="D2398" s="37">
        <v>7475302</v>
      </c>
      <c r="E2398" s="408" t="s">
        <v>1385</v>
      </c>
      <c r="F2398" s="408"/>
      <c r="G2398" s="408"/>
      <c r="H2398" s="408"/>
      <c r="I2398" s="65" t="s">
        <v>41</v>
      </c>
      <c r="J2398" s="84" t="s">
        <v>11</v>
      </c>
      <c r="K2398" s="101">
        <v>9.8677595258255693</v>
      </c>
      <c r="L2398" s="70">
        <f t="shared" si="197"/>
        <v>9.8677595258255693</v>
      </c>
      <c r="M2398" s="66">
        <f t="shared" si="198"/>
        <v>415.53135363251471</v>
      </c>
      <c r="N2398" s="43">
        <f t="shared" si="200"/>
        <v>415.53135363251471</v>
      </c>
      <c r="O2398" s="76"/>
    </row>
    <row r="2399" spans="1:15" ht="18.75" customHeight="1" thickTop="1" thickBot="1">
      <c r="A2399" s="423"/>
      <c r="B2399" s="405"/>
      <c r="C2399" s="197" t="s">
        <v>1377</v>
      </c>
      <c r="D2399" s="37">
        <v>7475304</v>
      </c>
      <c r="E2399" s="408" t="s">
        <v>1385</v>
      </c>
      <c r="F2399" s="408"/>
      <c r="G2399" s="408"/>
      <c r="H2399" s="408"/>
      <c r="I2399" s="65" t="s">
        <v>41</v>
      </c>
      <c r="J2399" s="85" t="s">
        <v>386</v>
      </c>
      <c r="K2399" s="101">
        <v>5.412416596104995</v>
      </c>
      <c r="L2399" s="70">
        <f t="shared" si="197"/>
        <v>5.412416596104995</v>
      </c>
      <c r="M2399" s="66">
        <f t="shared" si="198"/>
        <v>227.91686286198134</v>
      </c>
      <c r="N2399" s="43">
        <f t="shared" si="200"/>
        <v>227.91686286198134</v>
      </c>
      <c r="O2399" s="76"/>
    </row>
    <row r="2400" spans="1:15" ht="18.75" customHeight="1" thickTop="1" thickBot="1">
      <c r="A2400" s="423"/>
      <c r="B2400" s="405"/>
      <c r="C2400" s="197" t="s">
        <v>1378</v>
      </c>
      <c r="D2400" s="37">
        <v>7475305</v>
      </c>
      <c r="E2400" s="408" t="s">
        <v>1385</v>
      </c>
      <c r="F2400" s="408"/>
      <c r="G2400" s="408"/>
      <c r="H2400" s="408"/>
      <c r="I2400" s="65" t="s">
        <v>41</v>
      </c>
      <c r="J2400" s="153" t="s">
        <v>438</v>
      </c>
      <c r="K2400" s="101">
        <v>6.5922574089754447</v>
      </c>
      <c r="L2400" s="70">
        <f t="shared" si="197"/>
        <v>6.5922574089754447</v>
      </c>
      <c r="M2400" s="66">
        <f t="shared" si="198"/>
        <v>277.59995949195599</v>
      </c>
      <c r="N2400" s="43">
        <f t="shared" si="200"/>
        <v>277.59995949195599</v>
      </c>
      <c r="O2400" s="76"/>
    </row>
    <row r="2401" spans="1:15" ht="18.75" customHeight="1" thickTop="1" thickBot="1">
      <c r="A2401" s="423"/>
      <c r="B2401" s="405"/>
      <c r="C2401" s="197" t="s">
        <v>1379</v>
      </c>
      <c r="D2401" s="37">
        <v>7475311</v>
      </c>
      <c r="E2401" s="408" t="s">
        <v>1385</v>
      </c>
      <c r="F2401" s="408"/>
      <c r="G2401" s="408"/>
      <c r="H2401" s="408"/>
      <c r="I2401" s="65" t="s">
        <v>41</v>
      </c>
      <c r="J2401" s="170" t="s">
        <v>1105</v>
      </c>
      <c r="K2401" s="101">
        <v>2.879471634208298</v>
      </c>
      <c r="L2401" s="70">
        <f t="shared" si="197"/>
        <v>2.879471634208298</v>
      </c>
      <c r="M2401" s="66">
        <f t="shared" si="198"/>
        <v>121.25455051651143</v>
      </c>
      <c r="N2401" s="43">
        <f t="shared" si="200"/>
        <v>121.25455051651143</v>
      </c>
      <c r="O2401" s="76"/>
    </row>
    <row r="2402" spans="1:15" ht="18.75" customHeight="1" thickTop="1" thickBot="1">
      <c r="A2402" s="423"/>
      <c r="B2402" s="405"/>
      <c r="C2402" s="197" t="s">
        <v>1386</v>
      </c>
      <c r="D2402" s="37">
        <v>7475312</v>
      </c>
      <c r="E2402" s="408" t="s">
        <v>1385</v>
      </c>
      <c r="F2402" s="408"/>
      <c r="G2402" s="408"/>
      <c r="H2402" s="408"/>
      <c r="I2402" s="65" t="s">
        <v>41</v>
      </c>
      <c r="J2402" s="172" t="s">
        <v>1188</v>
      </c>
      <c r="K2402" s="101">
        <v>9.0014428450465704</v>
      </c>
      <c r="L2402" s="70">
        <f t="shared" si="197"/>
        <v>9.0014428450465704</v>
      </c>
      <c r="M2402" s="66">
        <f t="shared" si="198"/>
        <v>379.05075820491106</v>
      </c>
      <c r="N2402" s="43">
        <f>M2402*(1-$H$3/100)</f>
        <v>379.05075820491106</v>
      </c>
      <c r="O2402" s="76"/>
    </row>
    <row r="2403" spans="1:15" ht="18.75" customHeight="1" thickTop="1" thickBot="1">
      <c r="A2403" s="423"/>
      <c r="B2403" s="405"/>
      <c r="C2403" s="169" t="s">
        <v>1387</v>
      </c>
      <c r="D2403" s="95">
        <v>7475321</v>
      </c>
      <c r="E2403" s="414" t="s">
        <v>1385</v>
      </c>
      <c r="F2403" s="414"/>
      <c r="G2403" s="414"/>
      <c r="H2403" s="414"/>
      <c r="I2403" s="96" t="s">
        <v>41</v>
      </c>
      <c r="J2403" s="173" t="s">
        <v>1197</v>
      </c>
      <c r="K2403" s="98">
        <v>9.0014428450465704</v>
      </c>
      <c r="L2403" s="99">
        <f t="shared" si="197"/>
        <v>9.0014428450465704</v>
      </c>
      <c r="M2403" s="100">
        <f t="shared" si="198"/>
        <v>379.05075820491106</v>
      </c>
      <c r="N2403" s="69">
        <f>M2403*(1-$H$3/100)</f>
        <v>379.05075820491106</v>
      </c>
      <c r="O2403" s="76"/>
    </row>
    <row r="2404" spans="1:15" ht="18.75" customHeight="1" thickTop="1" thickBot="1">
      <c r="A2404" s="423"/>
      <c r="B2404" s="405"/>
      <c r="C2404" s="197" t="s">
        <v>1380</v>
      </c>
      <c r="D2404" s="37">
        <v>7475401</v>
      </c>
      <c r="E2404" s="408" t="s">
        <v>3948</v>
      </c>
      <c r="F2404" s="408"/>
      <c r="G2404" s="408"/>
      <c r="H2404" s="408"/>
      <c r="I2404" s="65" t="s">
        <v>41</v>
      </c>
      <c r="J2404" s="60" t="s">
        <v>385</v>
      </c>
      <c r="K2404" s="101">
        <v>3.9355529212531755</v>
      </c>
      <c r="L2404" s="70">
        <f t="shared" si="197"/>
        <v>3.9355529212531755</v>
      </c>
      <c r="M2404" s="66">
        <f t="shared" si="198"/>
        <v>165.72613351397121</v>
      </c>
      <c r="N2404" s="43">
        <f t="shared" si="200"/>
        <v>165.72613351397121</v>
      </c>
      <c r="O2404" s="76"/>
    </row>
    <row r="2405" spans="1:15" ht="18.75" customHeight="1" thickTop="1" thickBot="1">
      <c r="A2405" s="423"/>
      <c r="B2405" s="405"/>
      <c r="C2405" s="197" t="s">
        <v>1381</v>
      </c>
      <c r="D2405" s="37">
        <v>7475402</v>
      </c>
      <c r="E2405" s="408" t="s">
        <v>3948</v>
      </c>
      <c r="F2405" s="408"/>
      <c r="G2405" s="408"/>
      <c r="H2405" s="408"/>
      <c r="I2405" s="65" t="s">
        <v>41</v>
      </c>
      <c r="J2405" s="84" t="s">
        <v>11</v>
      </c>
      <c r="K2405" s="101">
        <v>16.550773920406435</v>
      </c>
      <c r="L2405" s="70">
        <f t="shared" si="197"/>
        <v>16.550773920406435</v>
      </c>
      <c r="M2405" s="66">
        <f t="shared" si="198"/>
        <v>696.95308978831497</v>
      </c>
      <c r="N2405" s="43">
        <f t="shared" si="200"/>
        <v>696.95308978831497</v>
      </c>
      <c r="O2405" s="76"/>
    </row>
    <row r="2406" spans="1:15" ht="18.75" customHeight="1" thickTop="1" thickBot="1">
      <c r="A2406" s="162"/>
      <c r="B2406" s="405"/>
      <c r="C2406" s="197" t="s">
        <v>1382</v>
      </c>
      <c r="D2406" s="37">
        <v>7475404</v>
      </c>
      <c r="E2406" s="408" t="s">
        <v>3948</v>
      </c>
      <c r="F2406" s="408"/>
      <c r="G2406" s="408"/>
      <c r="H2406" s="408"/>
      <c r="I2406" s="65" t="s">
        <v>41</v>
      </c>
      <c r="J2406" s="85" t="s">
        <v>386</v>
      </c>
      <c r="K2406" s="101">
        <v>7.5328298052497882</v>
      </c>
      <c r="L2406" s="70">
        <f t="shared" si="197"/>
        <v>7.5328298052497882</v>
      </c>
      <c r="M2406" s="66">
        <f t="shared" si="198"/>
        <v>317.20746309906855</v>
      </c>
      <c r="N2406" s="43">
        <f>M2406*(1-$H$3/100)</f>
        <v>317.20746309906855</v>
      </c>
      <c r="O2406" s="76"/>
    </row>
    <row r="2407" spans="1:15" ht="18.75" customHeight="1" thickTop="1" thickBot="1">
      <c r="A2407" s="162"/>
      <c r="B2407" s="405"/>
      <c r="C2407" s="197" t="s">
        <v>1383</v>
      </c>
      <c r="D2407" s="37">
        <v>7475405</v>
      </c>
      <c r="E2407" s="408" t="s">
        <v>3948</v>
      </c>
      <c r="F2407" s="408"/>
      <c r="G2407" s="408"/>
      <c r="H2407" s="408"/>
      <c r="I2407" s="65" t="s">
        <v>41</v>
      </c>
      <c r="J2407" s="153" t="s">
        <v>438</v>
      </c>
      <c r="K2407" s="101">
        <v>8.4238983911939016</v>
      </c>
      <c r="L2407" s="70">
        <f t="shared" si="197"/>
        <v>8.4238983911939016</v>
      </c>
      <c r="M2407" s="66">
        <f t="shared" si="198"/>
        <v>354.7303612531752</v>
      </c>
      <c r="N2407" s="43">
        <f>M2407*(1-$H$3/100)</f>
        <v>354.7303612531752</v>
      </c>
      <c r="O2407" s="76"/>
    </row>
    <row r="2408" spans="1:15" ht="18.75" customHeight="1" thickTop="1" thickBot="1">
      <c r="A2408" s="162"/>
      <c r="B2408" s="405"/>
      <c r="C2408" s="197" t="s">
        <v>1384</v>
      </c>
      <c r="D2408" s="37">
        <v>7475411</v>
      </c>
      <c r="E2408" s="408" t="s">
        <v>3948</v>
      </c>
      <c r="F2408" s="408"/>
      <c r="G2408" s="408"/>
      <c r="H2408" s="408"/>
      <c r="I2408" s="65" t="s">
        <v>41</v>
      </c>
      <c r="J2408" s="170" t="s">
        <v>1105</v>
      </c>
      <c r="K2408" s="101">
        <v>5.296907705334462</v>
      </c>
      <c r="L2408" s="70">
        <f t="shared" si="197"/>
        <v>5.296907705334462</v>
      </c>
      <c r="M2408" s="66">
        <f t="shared" si="198"/>
        <v>223.0527834716342</v>
      </c>
      <c r="N2408" s="43">
        <f>M2408*(1-$H$3/100)</f>
        <v>223.0527834716342</v>
      </c>
      <c r="O2408" s="76"/>
    </row>
    <row r="2409" spans="1:15" ht="18.75" customHeight="1" thickTop="1" thickBot="1">
      <c r="A2409" s="162"/>
      <c r="B2409" s="405"/>
      <c r="C2409" s="197" t="s">
        <v>1388</v>
      </c>
      <c r="D2409" s="37">
        <v>7475412</v>
      </c>
      <c r="E2409" s="408" t="s">
        <v>3948</v>
      </c>
      <c r="F2409" s="408"/>
      <c r="G2409" s="408"/>
      <c r="H2409" s="408"/>
      <c r="I2409" s="65" t="s">
        <v>41</v>
      </c>
      <c r="J2409" s="172" t="s">
        <v>1188</v>
      </c>
      <c r="K2409" s="101">
        <v>10.65156985605419</v>
      </c>
      <c r="L2409" s="70">
        <f t="shared" si="197"/>
        <v>10.65156985605419</v>
      </c>
      <c r="M2409" s="66">
        <f t="shared" si="198"/>
        <v>448.5376066384419</v>
      </c>
      <c r="N2409" s="43">
        <f>M2409*(1-$H$3/100)</f>
        <v>448.5376066384419</v>
      </c>
      <c r="O2409" s="76"/>
    </row>
    <row r="2410" spans="1:15" ht="18.75" customHeight="1" thickTop="1" thickBot="1">
      <c r="A2410" s="162"/>
      <c r="B2410" s="410"/>
      <c r="C2410" s="166" t="s">
        <v>1389</v>
      </c>
      <c r="D2410" s="106">
        <v>7475421</v>
      </c>
      <c r="E2410" s="409" t="s">
        <v>3948</v>
      </c>
      <c r="F2410" s="409"/>
      <c r="G2410" s="409"/>
      <c r="H2410" s="409"/>
      <c r="I2410" s="113" t="s">
        <v>41</v>
      </c>
      <c r="J2410" s="173" t="s">
        <v>1197</v>
      </c>
      <c r="K2410" s="109">
        <v>10.65156985605419</v>
      </c>
      <c r="L2410" s="109">
        <f t="shared" si="197"/>
        <v>10.65156985605419</v>
      </c>
      <c r="M2410" s="108">
        <f t="shared" si="198"/>
        <v>448.5376066384419</v>
      </c>
      <c r="N2410" s="118">
        <f>M2410*(1-$H$3/100)</f>
        <v>448.5376066384419</v>
      </c>
      <c r="O2410" s="76"/>
    </row>
    <row r="2411" spans="1:15" ht="18.75" hidden="1" customHeight="1" thickTop="1" thickBot="1">
      <c r="A2411" s="162"/>
      <c r="B2411" s="181"/>
      <c r="C2411" s="253"/>
      <c r="D2411" s="83"/>
      <c r="E2411" s="111"/>
      <c r="F2411" s="111"/>
      <c r="G2411" s="111"/>
      <c r="H2411" s="111"/>
      <c r="I2411" s="218"/>
      <c r="J2411" s="173"/>
      <c r="K2411" s="77">
        <v>0</v>
      </c>
      <c r="L2411" s="77"/>
      <c r="M2411" s="105"/>
      <c r="N2411" s="44"/>
      <c r="O2411" s="76"/>
    </row>
    <row r="2412" spans="1:15" ht="18.75" hidden="1" customHeight="1" thickTop="1" thickBot="1">
      <c r="A2412" s="162"/>
      <c r="B2412" s="181"/>
      <c r="C2412" s="253"/>
      <c r="D2412" s="83"/>
      <c r="E2412" s="111"/>
      <c r="F2412" s="111"/>
      <c r="G2412" s="111"/>
      <c r="H2412" s="111"/>
      <c r="I2412" s="218"/>
      <c r="J2412" s="173"/>
      <c r="K2412" s="77">
        <v>0</v>
      </c>
      <c r="L2412" s="77"/>
      <c r="M2412" s="105"/>
      <c r="N2412" s="44"/>
      <c r="O2412" s="76"/>
    </row>
    <row r="2413" spans="1:15" ht="18.75" hidden="1" customHeight="1" thickTop="1" thickBot="1">
      <c r="A2413" s="162"/>
      <c r="B2413" s="181"/>
      <c r="C2413" s="253"/>
      <c r="D2413" s="83"/>
      <c r="E2413" s="111"/>
      <c r="F2413" s="111"/>
      <c r="G2413" s="111"/>
      <c r="H2413" s="111"/>
      <c r="I2413" s="218"/>
      <c r="J2413" s="173"/>
      <c r="K2413" s="77">
        <v>0</v>
      </c>
      <c r="L2413" s="77"/>
      <c r="M2413" s="105"/>
      <c r="N2413" s="44"/>
      <c r="O2413" s="76"/>
    </row>
    <row r="2414" spans="1:15" ht="18.75" hidden="1" customHeight="1" thickTop="1" thickBot="1">
      <c r="A2414" s="162"/>
      <c r="B2414" s="181"/>
      <c r="C2414" s="253"/>
      <c r="D2414" s="83"/>
      <c r="E2414" s="111"/>
      <c r="F2414" s="111"/>
      <c r="G2414" s="111"/>
      <c r="H2414" s="111"/>
      <c r="I2414" s="218"/>
      <c r="J2414" s="173"/>
      <c r="K2414" s="77">
        <v>0</v>
      </c>
      <c r="L2414" s="77"/>
      <c r="M2414" s="105"/>
      <c r="N2414" s="44"/>
      <c r="O2414" s="76"/>
    </row>
    <row r="2415" spans="1:15" ht="18.75" hidden="1" customHeight="1" thickTop="1" thickBot="1">
      <c r="A2415" s="162"/>
      <c r="B2415" s="181"/>
      <c r="C2415" s="253"/>
      <c r="D2415" s="83"/>
      <c r="E2415" s="111"/>
      <c r="F2415" s="111"/>
      <c r="G2415" s="111"/>
      <c r="H2415" s="111"/>
      <c r="I2415" s="218"/>
      <c r="J2415" s="173"/>
      <c r="K2415" s="77">
        <v>0</v>
      </c>
      <c r="L2415" s="77"/>
      <c r="M2415" s="105"/>
      <c r="N2415" s="44"/>
      <c r="O2415" s="76"/>
    </row>
    <row r="2416" spans="1:15" ht="18.75" hidden="1" customHeight="1" thickTop="1" thickBot="1">
      <c r="A2416" s="162"/>
      <c r="B2416" s="181"/>
      <c r="C2416" s="253"/>
      <c r="D2416" s="83"/>
      <c r="E2416" s="111"/>
      <c r="F2416" s="111"/>
      <c r="G2416" s="111"/>
      <c r="H2416" s="111"/>
      <c r="I2416" s="218"/>
      <c r="J2416" s="173"/>
      <c r="K2416" s="77">
        <v>0</v>
      </c>
      <c r="L2416" s="77"/>
      <c r="M2416" s="105"/>
      <c r="N2416" s="44"/>
      <c r="O2416" s="76"/>
    </row>
    <row r="2417" spans="1:15" ht="18.75" hidden="1" customHeight="1" thickTop="1" thickBot="1">
      <c r="A2417" s="162"/>
      <c r="B2417" s="181"/>
      <c r="C2417" s="253"/>
      <c r="D2417" s="83"/>
      <c r="E2417" s="111"/>
      <c r="F2417" s="111"/>
      <c r="G2417" s="111"/>
      <c r="H2417" s="111"/>
      <c r="I2417" s="218"/>
      <c r="J2417" s="173"/>
      <c r="K2417" s="77">
        <v>0</v>
      </c>
      <c r="L2417" s="77"/>
      <c r="M2417" s="105"/>
      <c r="N2417" s="44"/>
      <c r="O2417" s="76"/>
    </row>
    <row r="2418" spans="1:15" ht="18.75" hidden="1" customHeight="1" thickTop="1" thickBot="1">
      <c r="A2418" s="162"/>
      <c r="B2418" s="181"/>
      <c r="C2418" s="253"/>
      <c r="D2418" s="83"/>
      <c r="E2418" s="111"/>
      <c r="F2418" s="111"/>
      <c r="G2418" s="111"/>
      <c r="H2418" s="111"/>
      <c r="I2418" s="218"/>
      <c r="J2418" s="173"/>
      <c r="K2418" s="77">
        <v>0</v>
      </c>
      <c r="L2418" s="77"/>
      <c r="M2418" s="105"/>
      <c r="N2418" s="44"/>
      <c r="O2418" s="76"/>
    </row>
    <row r="2419" spans="1:15" ht="18.75" hidden="1" customHeight="1" thickTop="1" thickBot="1">
      <c r="A2419" s="162"/>
      <c r="B2419" s="181"/>
      <c r="C2419" s="253"/>
      <c r="D2419" s="83"/>
      <c r="E2419" s="111"/>
      <c r="F2419" s="111"/>
      <c r="G2419" s="111"/>
      <c r="H2419" s="111"/>
      <c r="I2419" s="218"/>
      <c r="J2419" s="173"/>
      <c r="K2419" s="77">
        <v>0</v>
      </c>
      <c r="L2419" s="77"/>
      <c r="M2419" s="105"/>
      <c r="N2419" s="44"/>
      <c r="O2419" s="76"/>
    </row>
    <row r="2420" spans="1:15" ht="18.75" hidden="1" customHeight="1" thickTop="1" thickBot="1">
      <c r="A2420" s="162"/>
      <c r="B2420" s="181"/>
      <c r="C2420" s="253"/>
      <c r="D2420" s="83"/>
      <c r="E2420" s="111"/>
      <c r="F2420" s="111"/>
      <c r="G2420" s="111"/>
      <c r="H2420" s="111"/>
      <c r="I2420" s="218"/>
      <c r="J2420" s="173"/>
      <c r="K2420" s="77">
        <v>0</v>
      </c>
      <c r="L2420" s="77"/>
      <c r="M2420" s="105"/>
      <c r="N2420" s="44"/>
      <c r="O2420" s="76"/>
    </row>
    <row r="2421" spans="1:15" ht="18.75" customHeight="1" thickTop="1" thickBot="1">
      <c r="A2421" s="162"/>
      <c r="B2421" s="407"/>
      <c r="C2421" s="197" t="s">
        <v>1390</v>
      </c>
      <c r="D2421" s="37">
        <v>7475501</v>
      </c>
      <c r="E2421" s="408" t="s">
        <v>1249</v>
      </c>
      <c r="F2421" s="408"/>
      <c r="G2421" s="408"/>
      <c r="H2421" s="408"/>
      <c r="I2421" s="65" t="s">
        <v>41</v>
      </c>
      <c r="J2421" s="60" t="s">
        <v>385</v>
      </c>
      <c r="K2421" s="40">
        <v>1.6076362404741742</v>
      </c>
      <c r="L2421" s="41">
        <f t="shared" ref="L2421:L2442" si="201">K2421*(1-$H$3/100)</f>
        <v>1.6076362404741742</v>
      </c>
      <c r="M2421" s="42">
        <f t="shared" ref="M2421:M2442" si="202">K2421*$H$2</f>
        <v>67.697562086367469</v>
      </c>
      <c r="N2421" s="135">
        <f t="shared" si="200"/>
        <v>67.697562086367469</v>
      </c>
      <c r="O2421" s="76"/>
    </row>
    <row r="2422" spans="1:15" ht="18.75" customHeight="1" thickTop="1" thickBot="1">
      <c r="A2422" s="162"/>
      <c r="B2422" s="405"/>
      <c r="C2422" s="197" t="s">
        <v>1391</v>
      </c>
      <c r="D2422" s="37">
        <v>7475502</v>
      </c>
      <c r="E2422" s="408" t="s">
        <v>1249</v>
      </c>
      <c r="F2422" s="408"/>
      <c r="G2422" s="408"/>
      <c r="H2422" s="408"/>
      <c r="I2422" s="65" t="s">
        <v>41</v>
      </c>
      <c r="J2422" s="84" t="s">
        <v>11</v>
      </c>
      <c r="K2422" s="101">
        <v>7.1471126164267567</v>
      </c>
      <c r="L2422" s="70">
        <f t="shared" si="201"/>
        <v>7.1471126164267567</v>
      </c>
      <c r="M2422" s="66">
        <f t="shared" si="202"/>
        <v>300.96491227773072</v>
      </c>
      <c r="N2422" s="43">
        <f t="shared" si="200"/>
        <v>300.96491227773072</v>
      </c>
      <c r="O2422" s="76"/>
    </row>
    <row r="2423" spans="1:15" ht="18.75" customHeight="1" thickTop="1" thickBot="1">
      <c r="A2423" s="162"/>
      <c r="B2423" s="405"/>
      <c r="C2423" s="197" t="s">
        <v>1392</v>
      </c>
      <c r="D2423" s="37">
        <v>7475504</v>
      </c>
      <c r="E2423" s="408" t="s">
        <v>1249</v>
      </c>
      <c r="F2423" s="408"/>
      <c r="G2423" s="408"/>
      <c r="H2423" s="408"/>
      <c r="I2423" s="65" t="s">
        <v>41</v>
      </c>
      <c r="J2423" s="85" t="s">
        <v>386</v>
      </c>
      <c r="K2423" s="101">
        <v>3.3031417442845044</v>
      </c>
      <c r="L2423" s="70">
        <f t="shared" si="201"/>
        <v>3.3031417442845044</v>
      </c>
      <c r="M2423" s="66">
        <f t="shared" si="202"/>
        <v>139.09529885182047</v>
      </c>
      <c r="N2423" s="43">
        <f t="shared" si="200"/>
        <v>139.09529885182047</v>
      </c>
      <c r="O2423" s="76"/>
    </row>
    <row r="2424" spans="1:15" ht="18.75" customHeight="1" thickTop="1" thickBot="1">
      <c r="A2424" s="162"/>
      <c r="B2424" s="405"/>
      <c r="C2424" s="197" t="s">
        <v>1393</v>
      </c>
      <c r="D2424" s="37">
        <v>7475505</v>
      </c>
      <c r="E2424" s="408" t="s">
        <v>1249</v>
      </c>
      <c r="F2424" s="408"/>
      <c r="G2424" s="408"/>
      <c r="H2424" s="408"/>
      <c r="I2424" s="65" t="s">
        <v>41</v>
      </c>
      <c r="J2424" s="153" t="s">
        <v>438</v>
      </c>
      <c r="K2424" s="101">
        <v>4.7523657917019468</v>
      </c>
      <c r="L2424" s="70">
        <f t="shared" si="201"/>
        <v>4.7523657917019468</v>
      </c>
      <c r="M2424" s="66">
        <f t="shared" si="202"/>
        <v>200.12212348856897</v>
      </c>
      <c r="N2424" s="43">
        <f t="shared" si="200"/>
        <v>200.12212348856897</v>
      </c>
      <c r="O2424" s="76"/>
    </row>
    <row r="2425" spans="1:15" ht="18.75" customHeight="1" thickTop="1" thickBot="1">
      <c r="A2425" s="162"/>
      <c r="B2425" s="405"/>
      <c r="C2425" s="169" t="s">
        <v>1394</v>
      </c>
      <c r="D2425" s="95">
        <v>7475511</v>
      </c>
      <c r="E2425" s="414" t="s">
        <v>1249</v>
      </c>
      <c r="F2425" s="414"/>
      <c r="G2425" s="414"/>
      <c r="H2425" s="414"/>
      <c r="I2425" s="96" t="s">
        <v>41</v>
      </c>
      <c r="J2425" s="170" t="s">
        <v>1105</v>
      </c>
      <c r="K2425" s="98">
        <v>2.1162878916172732</v>
      </c>
      <c r="L2425" s="99">
        <f t="shared" si="201"/>
        <v>2.1162878916172732</v>
      </c>
      <c r="M2425" s="100">
        <f t="shared" si="202"/>
        <v>89.116883116003365</v>
      </c>
      <c r="N2425" s="69">
        <f t="shared" si="200"/>
        <v>89.116883116003365</v>
      </c>
      <c r="O2425" s="76"/>
    </row>
    <row r="2426" spans="1:15" ht="18.75" customHeight="1" thickTop="1" thickBot="1">
      <c r="A2426" s="162"/>
      <c r="B2426" s="405"/>
      <c r="C2426" s="199" t="s">
        <v>1395</v>
      </c>
      <c r="D2426" s="59">
        <v>7475601</v>
      </c>
      <c r="E2426" s="428" t="s">
        <v>1250</v>
      </c>
      <c r="F2426" s="428"/>
      <c r="G2426" s="428"/>
      <c r="H2426" s="428"/>
      <c r="I2426" s="139" t="s">
        <v>41</v>
      </c>
      <c r="J2426" s="60" t="s">
        <v>385</v>
      </c>
      <c r="K2426" s="101">
        <v>2.74787400508044</v>
      </c>
      <c r="L2426" s="70">
        <f t="shared" si="201"/>
        <v>2.74787400508044</v>
      </c>
      <c r="M2426" s="66">
        <f t="shared" si="202"/>
        <v>115.71297435393733</v>
      </c>
      <c r="N2426" s="43">
        <f t="shared" si="200"/>
        <v>115.71297435393733</v>
      </c>
      <c r="O2426" s="76"/>
    </row>
    <row r="2427" spans="1:15" ht="18.75" customHeight="1" thickTop="1" thickBot="1">
      <c r="A2427" s="162"/>
      <c r="B2427" s="405"/>
      <c r="C2427" s="197" t="s">
        <v>1396</v>
      </c>
      <c r="D2427" s="37">
        <v>7475602</v>
      </c>
      <c r="E2427" s="408" t="s">
        <v>1250</v>
      </c>
      <c r="F2427" s="408"/>
      <c r="G2427" s="408"/>
      <c r="H2427" s="408"/>
      <c r="I2427" s="65" t="s">
        <v>41</v>
      </c>
      <c r="J2427" s="84" t="s">
        <v>11</v>
      </c>
      <c r="K2427" s="101">
        <v>12.262918882303133</v>
      </c>
      <c r="L2427" s="70">
        <f t="shared" si="201"/>
        <v>12.262918882303133</v>
      </c>
      <c r="M2427" s="66">
        <f t="shared" si="202"/>
        <v>516.39151413378488</v>
      </c>
      <c r="N2427" s="43">
        <f t="shared" si="200"/>
        <v>516.39151413378488</v>
      </c>
      <c r="O2427" s="76"/>
    </row>
    <row r="2428" spans="1:15" ht="18.75" customHeight="1" thickTop="1" thickBot="1">
      <c r="A2428" s="162"/>
      <c r="B2428" s="405"/>
      <c r="C2428" s="197" t="s">
        <v>1397</v>
      </c>
      <c r="D2428" s="37">
        <v>7475604</v>
      </c>
      <c r="E2428" s="408" t="s">
        <v>1250</v>
      </c>
      <c r="F2428" s="408"/>
      <c r="G2428" s="408"/>
      <c r="H2428" s="408"/>
      <c r="I2428" s="65" t="s">
        <v>41</v>
      </c>
      <c r="J2428" s="85" t="s">
        <v>386</v>
      </c>
      <c r="K2428" s="101">
        <v>7.80180050804403</v>
      </c>
      <c r="L2428" s="70">
        <f t="shared" si="201"/>
        <v>7.80180050804403</v>
      </c>
      <c r="M2428" s="66">
        <f t="shared" si="202"/>
        <v>328.53381939373412</v>
      </c>
      <c r="N2428" s="43">
        <f t="shared" si="200"/>
        <v>328.53381939373412</v>
      </c>
      <c r="O2428" s="76"/>
    </row>
    <row r="2429" spans="1:15" ht="18.75" customHeight="1" thickTop="1" thickBot="1">
      <c r="A2429" s="162"/>
      <c r="B2429" s="405"/>
      <c r="C2429" s="197" t="s">
        <v>1398</v>
      </c>
      <c r="D2429" s="37">
        <v>7475605</v>
      </c>
      <c r="E2429" s="408" t="s">
        <v>1250</v>
      </c>
      <c r="F2429" s="408"/>
      <c r="G2429" s="408"/>
      <c r="H2429" s="408"/>
      <c r="I2429" s="65" t="s">
        <v>41</v>
      </c>
      <c r="J2429" s="153" t="s">
        <v>438</v>
      </c>
      <c r="K2429" s="101">
        <v>5.7506926333615587</v>
      </c>
      <c r="L2429" s="70">
        <f t="shared" si="201"/>
        <v>5.7506926333615587</v>
      </c>
      <c r="M2429" s="66">
        <f t="shared" si="202"/>
        <v>242.16166679085524</v>
      </c>
      <c r="N2429" s="43">
        <f t="shared" si="200"/>
        <v>242.16166679085524</v>
      </c>
      <c r="O2429" s="76"/>
    </row>
    <row r="2430" spans="1:15" ht="18.75" customHeight="1" thickTop="1" thickBot="1">
      <c r="A2430" s="162"/>
      <c r="B2430" s="410"/>
      <c r="C2430" s="169" t="s">
        <v>1399</v>
      </c>
      <c r="D2430" s="95">
        <v>7475611</v>
      </c>
      <c r="E2430" s="414" t="s">
        <v>1250</v>
      </c>
      <c r="F2430" s="414"/>
      <c r="G2430" s="414"/>
      <c r="H2430" s="414"/>
      <c r="I2430" s="96" t="s">
        <v>41</v>
      </c>
      <c r="J2430" s="170" t="s">
        <v>1105</v>
      </c>
      <c r="K2430" s="98">
        <v>2.648453852667231</v>
      </c>
      <c r="L2430" s="99">
        <f t="shared" si="201"/>
        <v>2.648453852667231</v>
      </c>
      <c r="M2430" s="100">
        <f t="shared" si="202"/>
        <v>111.5263917358171</v>
      </c>
      <c r="N2430" s="69">
        <f t="shared" si="200"/>
        <v>111.5263917358171</v>
      </c>
      <c r="O2430" s="76"/>
    </row>
    <row r="2431" spans="1:15" ht="18.75" customHeight="1" thickTop="1" thickBot="1">
      <c r="A2431" s="162"/>
      <c r="B2431" s="405"/>
      <c r="C2431" s="197" t="s">
        <v>1400</v>
      </c>
      <c r="D2431" s="37">
        <v>7475701</v>
      </c>
      <c r="E2431" s="408" t="s">
        <v>1406</v>
      </c>
      <c r="F2431" s="408"/>
      <c r="G2431" s="408"/>
      <c r="H2431" s="408"/>
      <c r="I2431" s="65" t="s">
        <v>41</v>
      </c>
      <c r="J2431" s="60" t="s">
        <v>385</v>
      </c>
      <c r="K2431" s="101">
        <v>2.0667840812870448</v>
      </c>
      <c r="L2431" s="70">
        <f t="shared" si="201"/>
        <v>2.0667840812870448</v>
      </c>
      <c r="M2431" s="66">
        <f t="shared" si="202"/>
        <v>87.032277662997458</v>
      </c>
      <c r="N2431" s="43">
        <f t="shared" si="200"/>
        <v>87.032277662997458</v>
      </c>
      <c r="O2431" s="76"/>
    </row>
    <row r="2432" spans="1:15" ht="18.75" customHeight="1" thickTop="1" thickBot="1">
      <c r="A2432" s="162"/>
      <c r="B2432" s="405"/>
      <c r="C2432" s="197" t="s">
        <v>1401</v>
      </c>
      <c r="D2432" s="37">
        <v>7475702</v>
      </c>
      <c r="E2432" s="408" t="s">
        <v>1406</v>
      </c>
      <c r="F2432" s="408"/>
      <c r="G2432" s="408"/>
      <c r="H2432" s="408"/>
      <c r="I2432" s="65" t="s">
        <v>41</v>
      </c>
      <c r="J2432" s="84" t="s">
        <v>11</v>
      </c>
      <c r="K2432" s="101">
        <v>9.5459847586790847</v>
      </c>
      <c r="L2432" s="70">
        <f t="shared" si="201"/>
        <v>9.5459847586790847</v>
      </c>
      <c r="M2432" s="66">
        <f t="shared" si="202"/>
        <v>401.98141818797626</v>
      </c>
      <c r="N2432" s="43">
        <f t="shared" si="200"/>
        <v>401.98141818797626</v>
      </c>
      <c r="O2432" s="76"/>
    </row>
    <row r="2433" spans="1:15" ht="18.75" customHeight="1" thickTop="1" thickBot="1">
      <c r="A2433" s="162"/>
      <c r="B2433" s="405"/>
      <c r="C2433" s="197" t="s">
        <v>1402</v>
      </c>
      <c r="D2433" s="37">
        <v>7475704</v>
      </c>
      <c r="E2433" s="408" t="s">
        <v>1406</v>
      </c>
      <c r="F2433" s="408"/>
      <c r="G2433" s="408"/>
      <c r="H2433" s="408"/>
      <c r="I2433" s="65" t="s">
        <v>41</v>
      </c>
      <c r="J2433" s="85" t="s">
        <v>386</v>
      </c>
      <c r="K2433" s="101">
        <v>5.2597798475867901</v>
      </c>
      <c r="L2433" s="70">
        <f t="shared" si="201"/>
        <v>5.2597798475867901</v>
      </c>
      <c r="M2433" s="66">
        <f t="shared" si="202"/>
        <v>221.48932938187971</v>
      </c>
      <c r="N2433" s="43">
        <f t="shared" si="200"/>
        <v>221.48932938187971</v>
      </c>
      <c r="O2433" s="76"/>
    </row>
    <row r="2434" spans="1:15" ht="18.75" customHeight="1" thickTop="1" thickBot="1">
      <c r="A2434" s="162"/>
      <c r="B2434" s="405"/>
      <c r="C2434" s="197" t="s">
        <v>1403</v>
      </c>
      <c r="D2434" s="37">
        <v>7475705</v>
      </c>
      <c r="E2434" s="408" t="s">
        <v>1406</v>
      </c>
      <c r="F2434" s="408"/>
      <c r="G2434" s="408"/>
      <c r="H2434" s="408"/>
      <c r="I2434" s="65" t="s">
        <v>41</v>
      </c>
      <c r="J2434" s="153" t="s">
        <v>438</v>
      </c>
      <c r="K2434" s="101">
        <v>6.2457307366638446</v>
      </c>
      <c r="L2434" s="70">
        <f t="shared" si="201"/>
        <v>6.2457307366638446</v>
      </c>
      <c r="M2434" s="66">
        <f t="shared" si="202"/>
        <v>263.00772132091447</v>
      </c>
      <c r="N2434" s="43">
        <f t="shared" si="200"/>
        <v>263.00772132091447</v>
      </c>
      <c r="O2434" s="76"/>
    </row>
    <row r="2435" spans="1:15" ht="18.75" customHeight="1" thickTop="1" thickBot="1">
      <c r="A2435" s="162"/>
      <c r="B2435" s="405"/>
      <c r="C2435" s="197" t="s">
        <v>1404</v>
      </c>
      <c r="D2435" s="37">
        <v>7475711</v>
      </c>
      <c r="E2435" s="408" t="s">
        <v>1406</v>
      </c>
      <c r="F2435" s="408"/>
      <c r="G2435" s="408"/>
      <c r="H2435" s="408"/>
      <c r="I2435" s="65" t="s">
        <v>41</v>
      </c>
      <c r="J2435" s="170" t="s">
        <v>1105</v>
      </c>
      <c r="K2435" s="101">
        <v>2.7722133784928027</v>
      </c>
      <c r="L2435" s="70">
        <f t="shared" si="201"/>
        <v>2.7722133784928027</v>
      </c>
      <c r="M2435" s="66">
        <f t="shared" si="202"/>
        <v>116.73790536833192</v>
      </c>
      <c r="N2435" s="43">
        <f t="shared" si="200"/>
        <v>116.73790536833192</v>
      </c>
      <c r="O2435" s="76"/>
    </row>
    <row r="2436" spans="1:15" ht="18.75" customHeight="1" thickTop="1" thickBot="1">
      <c r="A2436" s="422" t="s">
        <v>3</v>
      </c>
      <c r="B2436" s="405"/>
      <c r="C2436" s="169" t="s">
        <v>1405</v>
      </c>
      <c r="D2436" s="95">
        <v>7475712</v>
      </c>
      <c r="E2436" s="414" t="s">
        <v>1406</v>
      </c>
      <c r="F2436" s="414"/>
      <c r="G2436" s="414"/>
      <c r="H2436" s="414"/>
      <c r="I2436" s="96" t="s">
        <v>41</v>
      </c>
      <c r="J2436" s="172" t="s">
        <v>1188</v>
      </c>
      <c r="K2436" s="98">
        <v>8.6425402201524122</v>
      </c>
      <c r="L2436" s="99">
        <f t="shared" si="201"/>
        <v>8.6425402201524122</v>
      </c>
      <c r="M2436" s="100">
        <f t="shared" si="202"/>
        <v>363.93736867061807</v>
      </c>
      <c r="N2436" s="69">
        <f t="shared" si="200"/>
        <v>363.93736867061807</v>
      </c>
      <c r="O2436" s="76"/>
    </row>
    <row r="2437" spans="1:15" ht="18.75" customHeight="1" thickTop="1" thickBot="1">
      <c r="A2437" s="423"/>
      <c r="B2437" s="405"/>
      <c r="C2437" s="197" t="s">
        <v>1408</v>
      </c>
      <c r="D2437" s="37">
        <v>7475801</v>
      </c>
      <c r="E2437" s="408" t="s">
        <v>1407</v>
      </c>
      <c r="F2437" s="408"/>
      <c r="G2437" s="408"/>
      <c r="H2437" s="408"/>
      <c r="I2437" s="65" t="s">
        <v>41</v>
      </c>
      <c r="J2437" s="60" t="s">
        <v>385</v>
      </c>
      <c r="K2437" s="101">
        <v>2.8864999999999998</v>
      </c>
      <c r="L2437" s="70">
        <f t="shared" si="201"/>
        <v>2.8864999999999998</v>
      </c>
      <c r="M2437" s="66">
        <f t="shared" si="202"/>
        <v>121.55051499999999</v>
      </c>
      <c r="N2437" s="43">
        <f t="shared" si="200"/>
        <v>121.55051499999999</v>
      </c>
      <c r="O2437" s="76"/>
    </row>
    <row r="2438" spans="1:15" ht="18.75" customHeight="1" thickTop="1" thickBot="1">
      <c r="A2438" s="423"/>
      <c r="B2438" s="405"/>
      <c r="C2438" s="197" t="s">
        <v>1409</v>
      </c>
      <c r="D2438" s="37">
        <v>7475802</v>
      </c>
      <c r="E2438" s="408" t="s">
        <v>1407</v>
      </c>
      <c r="F2438" s="408"/>
      <c r="G2438" s="408"/>
      <c r="H2438" s="408"/>
      <c r="I2438" s="65" t="s">
        <v>41</v>
      </c>
      <c r="J2438" s="84" t="s">
        <v>11</v>
      </c>
      <c r="K2438" s="101">
        <v>16.34450804403048</v>
      </c>
      <c r="L2438" s="70">
        <f t="shared" si="201"/>
        <v>16.34450804403048</v>
      </c>
      <c r="M2438" s="66">
        <f t="shared" si="202"/>
        <v>688.26723373412347</v>
      </c>
      <c r="N2438" s="43">
        <f t="shared" si="200"/>
        <v>688.26723373412347</v>
      </c>
      <c r="O2438" s="76"/>
    </row>
    <row r="2439" spans="1:15" ht="18.75" customHeight="1" thickTop="1" thickBot="1">
      <c r="A2439" s="423"/>
      <c r="B2439" s="405"/>
      <c r="C2439" s="197" t="s">
        <v>1410</v>
      </c>
      <c r="D2439" s="37">
        <v>7475804</v>
      </c>
      <c r="E2439" s="408" t="s">
        <v>1407</v>
      </c>
      <c r="F2439" s="408"/>
      <c r="G2439" s="408"/>
      <c r="H2439" s="408"/>
      <c r="I2439" s="65" t="s">
        <v>41</v>
      </c>
      <c r="J2439" s="85" t="s">
        <v>386</v>
      </c>
      <c r="K2439" s="101">
        <v>7.1037967823878061</v>
      </c>
      <c r="L2439" s="70">
        <f t="shared" si="201"/>
        <v>7.1037967823878061</v>
      </c>
      <c r="M2439" s="66">
        <f t="shared" si="202"/>
        <v>299.14088250635052</v>
      </c>
      <c r="N2439" s="43">
        <f t="shared" si="200"/>
        <v>299.14088250635052</v>
      </c>
      <c r="O2439" s="76"/>
    </row>
    <row r="2440" spans="1:15" ht="18.75" customHeight="1" thickTop="1" thickBot="1">
      <c r="A2440" s="423"/>
      <c r="B2440" s="405"/>
      <c r="C2440" s="197" t="s">
        <v>1411</v>
      </c>
      <c r="D2440" s="37">
        <v>7475805</v>
      </c>
      <c r="E2440" s="408" t="s">
        <v>1407</v>
      </c>
      <c r="F2440" s="408"/>
      <c r="G2440" s="408"/>
      <c r="H2440" s="408"/>
      <c r="I2440" s="65" t="s">
        <v>41</v>
      </c>
      <c r="J2440" s="153" t="s">
        <v>438</v>
      </c>
      <c r="K2440" s="101">
        <v>7.5947095681625747</v>
      </c>
      <c r="L2440" s="70">
        <f t="shared" si="201"/>
        <v>7.5947095681625747</v>
      </c>
      <c r="M2440" s="66">
        <f t="shared" si="202"/>
        <v>319.81321991532604</v>
      </c>
      <c r="N2440" s="43">
        <f t="shared" si="200"/>
        <v>319.81321991532604</v>
      </c>
      <c r="O2440" s="76"/>
    </row>
    <row r="2441" spans="1:15" ht="18.75" customHeight="1" thickTop="1" thickBot="1">
      <c r="A2441" s="423"/>
      <c r="B2441" s="405"/>
      <c r="C2441" s="197" t="s">
        <v>1412</v>
      </c>
      <c r="D2441" s="37">
        <v>7475811</v>
      </c>
      <c r="E2441" s="408" t="s">
        <v>1407</v>
      </c>
      <c r="F2441" s="408"/>
      <c r="G2441" s="408"/>
      <c r="H2441" s="408"/>
      <c r="I2441" s="65" t="s">
        <v>41</v>
      </c>
      <c r="J2441" s="170" t="s">
        <v>1105</v>
      </c>
      <c r="K2441" s="101">
        <v>4.9998848433530911</v>
      </c>
      <c r="L2441" s="70">
        <f t="shared" si="201"/>
        <v>4.9998848433530911</v>
      </c>
      <c r="M2441" s="66">
        <f t="shared" si="202"/>
        <v>210.54515075359868</v>
      </c>
      <c r="N2441" s="43">
        <f t="shared" si="200"/>
        <v>210.54515075359868</v>
      </c>
      <c r="O2441" s="76"/>
    </row>
    <row r="2442" spans="1:15" ht="18.75" customHeight="1" thickTop="1" thickBot="1">
      <c r="A2442" s="423"/>
      <c r="B2442" s="406"/>
      <c r="C2442" s="166" t="s">
        <v>1413</v>
      </c>
      <c r="D2442" s="106">
        <v>7475812</v>
      </c>
      <c r="E2442" s="409" t="s">
        <v>1407</v>
      </c>
      <c r="F2442" s="409"/>
      <c r="G2442" s="409"/>
      <c r="H2442" s="409"/>
      <c r="I2442" s="113" t="s">
        <v>41</v>
      </c>
      <c r="J2442" s="172" t="s">
        <v>1188</v>
      </c>
      <c r="K2442" s="114">
        <v>8.8364301439458082</v>
      </c>
      <c r="L2442" s="109">
        <f t="shared" si="201"/>
        <v>8.8364301439458082</v>
      </c>
      <c r="M2442" s="108">
        <f t="shared" si="202"/>
        <v>372.10207336155798</v>
      </c>
      <c r="N2442" s="118">
        <f t="shared" si="200"/>
        <v>372.10207336155798</v>
      </c>
      <c r="O2442" s="76"/>
    </row>
    <row r="2443" spans="1:15" ht="18.75" hidden="1" customHeight="1" thickTop="1" thickBot="1">
      <c r="A2443" s="423"/>
      <c r="B2443" s="181"/>
      <c r="C2443" s="253"/>
      <c r="D2443" s="83"/>
      <c r="E2443" s="111"/>
      <c r="F2443" s="111"/>
      <c r="G2443" s="111"/>
      <c r="H2443" s="111"/>
      <c r="I2443" s="218"/>
      <c r="J2443" s="172"/>
      <c r="K2443" s="184">
        <v>0</v>
      </c>
      <c r="L2443" s="77"/>
      <c r="M2443" s="105"/>
      <c r="N2443" s="44"/>
      <c r="O2443" s="76"/>
    </row>
    <row r="2444" spans="1:15" ht="18.75" hidden="1" customHeight="1" thickTop="1" thickBot="1">
      <c r="A2444" s="423"/>
      <c r="B2444" s="181"/>
      <c r="C2444" s="253"/>
      <c r="D2444" s="83"/>
      <c r="E2444" s="111"/>
      <c r="F2444" s="111"/>
      <c r="G2444" s="111"/>
      <c r="H2444" s="111"/>
      <c r="I2444" s="218"/>
      <c r="J2444" s="172"/>
      <c r="K2444" s="184">
        <v>0</v>
      </c>
      <c r="L2444" s="77"/>
      <c r="M2444" s="105"/>
      <c r="N2444" s="44"/>
      <c r="O2444" s="76"/>
    </row>
    <row r="2445" spans="1:15" ht="18.75" hidden="1" customHeight="1" thickTop="1" thickBot="1">
      <c r="A2445" s="423"/>
      <c r="B2445" s="181"/>
      <c r="C2445" s="253"/>
      <c r="D2445" s="83"/>
      <c r="E2445" s="111"/>
      <c r="F2445" s="111"/>
      <c r="G2445" s="111"/>
      <c r="H2445" s="111"/>
      <c r="I2445" s="218"/>
      <c r="J2445" s="172"/>
      <c r="K2445" s="184">
        <v>0</v>
      </c>
      <c r="L2445" s="77"/>
      <c r="M2445" s="105"/>
      <c r="N2445" s="44"/>
      <c r="O2445" s="76"/>
    </row>
    <row r="2446" spans="1:15" ht="18.75" hidden="1" customHeight="1" thickTop="1" thickBot="1">
      <c r="A2446" s="423"/>
      <c r="B2446" s="181"/>
      <c r="C2446" s="253"/>
      <c r="D2446" s="83"/>
      <c r="E2446" s="111"/>
      <c r="F2446" s="111"/>
      <c r="G2446" s="111"/>
      <c r="H2446" s="111"/>
      <c r="I2446" s="218"/>
      <c r="J2446" s="172"/>
      <c r="K2446" s="184">
        <v>0</v>
      </c>
      <c r="L2446" s="77"/>
      <c r="M2446" s="105"/>
      <c r="N2446" s="44"/>
      <c r="O2446" s="76"/>
    </row>
    <row r="2447" spans="1:15" ht="18.75" hidden="1" customHeight="1" thickTop="1" thickBot="1">
      <c r="A2447" s="423"/>
      <c r="B2447" s="181"/>
      <c r="C2447" s="253"/>
      <c r="D2447" s="83"/>
      <c r="E2447" s="111"/>
      <c r="F2447" s="111"/>
      <c r="G2447" s="111"/>
      <c r="H2447" s="111"/>
      <c r="I2447" s="218"/>
      <c r="J2447" s="172"/>
      <c r="K2447" s="184">
        <v>0</v>
      </c>
      <c r="L2447" s="77"/>
      <c r="M2447" s="105"/>
      <c r="N2447" s="44"/>
      <c r="O2447" s="76"/>
    </row>
    <row r="2448" spans="1:15" ht="18.75" hidden="1" customHeight="1" thickTop="1" thickBot="1">
      <c r="A2448" s="423"/>
      <c r="B2448" s="181"/>
      <c r="C2448" s="253"/>
      <c r="D2448" s="83"/>
      <c r="E2448" s="111"/>
      <c r="F2448" s="111"/>
      <c r="G2448" s="111"/>
      <c r="H2448" s="111"/>
      <c r="I2448" s="218"/>
      <c r="J2448" s="172"/>
      <c r="K2448" s="184">
        <v>0</v>
      </c>
      <c r="L2448" s="77"/>
      <c r="M2448" s="105"/>
      <c r="N2448" s="44"/>
      <c r="O2448" s="76"/>
    </row>
    <row r="2449" spans="1:15" ht="18.75" hidden="1" customHeight="1" thickTop="1" thickBot="1">
      <c r="A2449" s="423"/>
      <c r="B2449" s="181"/>
      <c r="C2449" s="253"/>
      <c r="D2449" s="83"/>
      <c r="E2449" s="111"/>
      <c r="F2449" s="111"/>
      <c r="G2449" s="111"/>
      <c r="H2449" s="111"/>
      <c r="I2449" s="218"/>
      <c r="J2449" s="172"/>
      <c r="K2449" s="184">
        <v>0</v>
      </c>
      <c r="L2449" s="77"/>
      <c r="M2449" s="105"/>
      <c r="N2449" s="44"/>
      <c r="O2449" s="76"/>
    </row>
    <row r="2450" spans="1:15" ht="18.75" hidden="1" customHeight="1" thickTop="1" thickBot="1">
      <c r="A2450" s="423"/>
      <c r="B2450" s="181"/>
      <c r="C2450" s="253"/>
      <c r="D2450" s="83"/>
      <c r="E2450" s="111"/>
      <c r="F2450" s="111"/>
      <c r="G2450" s="111"/>
      <c r="H2450" s="111"/>
      <c r="I2450" s="218"/>
      <c r="J2450" s="172"/>
      <c r="K2450" s="184">
        <v>0</v>
      </c>
      <c r="L2450" s="77"/>
      <c r="M2450" s="105"/>
      <c r="N2450" s="44"/>
      <c r="O2450" s="76"/>
    </row>
    <row r="2451" spans="1:15" ht="18.75" hidden="1" customHeight="1" thickTop="1" thickBot="1">
      <c r="A2451" s="423"/>
      <c r="B2451" s="181"/>
      <c r="C2451" s="253"/>
      <c r="D2451" s="83"/>
      <c r="E2451" s="111"/>
      <c r="F2451" s="111"/>
      <c r="G2451" s="111"/>
      <c r="H2451" s="111"/>
      <c r="I2451" s="218"/>
      <c r="J2451" s="172"/>
      <c r="K2451" s="184">
        <v>0</v>
      </c>
      <c r="L2451" s="77"/>
      <c r="M2451" s="105"/>
      <c r="N2451" s="44"/>
      <c r="O2451" s="76"/>
    </row>
    <row r="2452" spans="1:15" ht="18.75" hidden="1" customHeight="1" thickTop="1" thickBot="1">
      <c r="A2452" s="423"/>
      <c r="B2452" s="181"/>
      <c r="C2452" s="253"/>
      <c r="D2452" s="83"/>
      <c r="E2452" s="111"/>
      <c r="F2452" s="111"/>
      <c r="G2452" s="111"/>
      <c r="H2452" s="111"/>
      <c r="I2452" s="218"/>
      <c r="J2452" s="172"/>
      <c r="K2452" s="184">
        <v>0</v>
      </c>
      <c r="L2452" s="77"/>
      <c r="M2452" s="105"/>
      <c r="N2452" s="44"/>
      <c r="O2452" s="76"/>
    </row>
    <row r="2453" spans="1:15" ht="18.75" customHeight="1" thickTop="1" thickBot="1">
      <c r="A2453" s="423"/>
      <c r="B2453" s="405"/>
      <c r="C2453" s="198" t="s">
        <v>1414</v>
      </c>
      <c r="D2453" s="132">
        <v>7476001</v>
      </c>
      <c r="E2453" s="419" t="s">
        <v>1421</v>
      </c>
      <c r="F2453" s="419"/>
      <c r="G2453" s="419"/>
      <c r="H2453" s="419"/>
      <c r="I2453" s="133" t="s">
        <v>41</v>
      </c>
      <c r="J2453" s="60" t="s">
        <v>385</v>
      </c>
      <c r="K2453" s="101">
        <v>2.4995298899237937</v>
      </c>
      <c r="L2453" s="70">
        <f t="shared" ref="L2453:L2459" si="203">K2453*(1-$H$3/100)</f>
        <v>2.4995298899237937</v>
      </c>
      <c r="M2453" s="66">
        <f t="shared" ref="M2453:M2459" si="204">K2453*$H$2</f>
        <v>105.25520366469095</v>
      </c>
      <c r="N2453" s="43">
        <f t="shared" si="200"/>
        <v>105.25520366469095</v>
      </c>
      <c r="O2453" s="76"/>
    </row>
    <row r="2454" spans="1:15" ht="18.75" customHeight="1" thickTop="1" thickBot="1">
      <c r="A2454" s="423"/>
      <c r="B2454" s="405"/>
      <c r="C2454" s="197" t="s">
        <v>1415</v>
      </c>
      <c r="D2454" s="37">
        <v>7476002</v>
      </c>
      <c r="E2454" s="408" t="s">
        <v>1421</v>
      </c>
      <c r="F2454" s="408"/>
      <c r="G2454" s="408"/>
      <c r="H2454" s="408"/>
      <c r="I2454" s="65" t="s">
        <v>41</v>
      </c>
      <c r="J2454" s="84" t="s">
        <v>11</v>
      </c>
      <c r="K2454" s="101">
        <v>5.4078787468247249</v>
      </c>
      <c r="L2454" s="70">
        <f t="shared" si="203"/>
        <v>5.4078787468247249</v>
      </c>
      <c r="M2454" s="66">
        <f t="shared" si="204"/>
        <v>227.72577402878917</v>
      </c>
      <c r="N2454" s="43">
        <f t="shared" si="200"/>
        <v>227.72577402878917</v>
      </c>
      <c r="O2454" s="76"/>
    </row>
    <row r="2455" spans="1:15" ht="18.75" customHeight="1" thickTop="1" thickBot="1">
      <c r="A2455" s="423"/>
      <c r="B2455" s="405"/>
      <c r="C2455" s="197" t="s">
        <v>1416</v>
      </c>
      <c r="D2455" s="37">
        <v>7476004</v>
      </c>
      <c r="E2455" s="408" t="s">
        <v>1421</v>
      </c>
      <c r="F2455" s="408"/>
      <c r="G2455" s="408"/>
      <c r="H2455" s="408"/>
      <c r="I2455" s="65" t="s">
        <v>41</v>
      </c>
      <c r="J2455" s="85" t="s">
        <v>386</v>
      </c>
      <c r="K2455" s="101">
        <v>5.1595346316680777</v>
      </c>
      <c r="L2455" s="70">
        <f t="shared" si="203"/>
        <v>5.1595346316680777</v>
      </c>
      <c r="M2455" s="66">
        <f t="shared" si="204"/>
        <v>217.26800333954276</v>
      </c>
      <c r="N2455" s="43">
        <f t="shared" si="200"/>
        <v>217.26800333954276</v>
      </c>
      <c r="O2455" s="76"/>
    </row>
    <row r="2456" spans="1:15" ht="18.75" customHeight="1" thickTop="1" thickBot="1">
      <c r="A2456" s="162"/>
      <c r="B2456" s="405"/>
      <c r="C2456" s="197" t="s">
        <v>1417</v>
      </c>
      <c r="D2456" s="37">
        <v>7476005</v>
      </c>
      <c r="E2456" s="408" t="s">
        <v>1421</v>
      </c>
      <c r="F2456" s="408"/>
      <c r="G2456" s="408"/>
      <c r="H2456" s="408"/>
      <c r="I2456" s="65" t="s">
        <v>41</v>
      </c>
      <c r="J2456" s="153" t="s">
        <v>438</v>
      </c>
      <c r="K2456" s="101">
        <v>4.8596240474174426</v>
      </c>
      <c r="L2456" s="70">
        <f t="shared" si="203"/>
        <v>4.8596240474174426</v>
      </c>
      <c r="M2456" s="66">
        <f t="shared" si="204"/>
        <v>204.63876863674849</v>
      </c>
      <c r="N2456" s="43">
        <f t="shared" si="200"/>
        <v>204.63876863674849</v>
      </c>
      <c r="O2456" s="76"/>
    </row>
    <row r="2457" spans="1:15" ht="18.75" customHeight="1" thickTop="1" thickBot="1">
      <c r="A2457" s="162"/>
      <c r="B2457" s="405"/>
      <c r="C2457" s="197" t="s">
        <v>1418</v>
      </c>
      <c r="D2457" s="37">
        <v>7476011</v>
      </c>
      <c r="E2457" s="408" t="s">
        <v>1421</v>
      </c>
      <c r="F2457" s="408"/>
      <c r="G2457" s="408"/>
      <c r="H2457" s="408"/>
      <c r="I2457" s="65" t="s">
        <v>41</v>
      </c>
      <c r="J2457" s="170" t="s">
        <v>1105</v>
      </c>
      <c r="K2457" s="101">
        <v>3.2453872988992378</v>
      </c>
      <c r="L2457" s="70">
        <f t="shared" si="203"/>
        <v>3.2453872988992378</v>
      </c>
      <c r="M2457" s="66">
        <f t="shared" si="204"/>
        <v>136.66325915664692</v>
      </c>
      <c r="N2457" s="43">
        <f t="shared" si="200"/>
        <v>136.66325915664692</v>
      </c>
      <c r="O2457" s="76"/>
    </row>
    <row r="2458" spans="1:15" ht="18.75" customHeight="1" thickTop="1" thickBot="1">
      <c r="A2458" s="162"/>
      <c r="B2458" s="405"/>
      <c r="C2458" s="197" t="s">
        <v>1419</v>
      </c>
      <c r="D2458" s="37">
        <v>7476012</v>
      </c>
      <c r="E2458" s="408" t="s">
        <v>1421</v>
      </c>
      <c r="F2458" s="408"/>
      <c r="G2458" s="408"/>
      <c r="H2458" s="408"/>
      <c r="I2458" s="65" t="s">
        <v>41</v>
      </c>
      <c r="J2458" s="172" t="s">
        <v>1188</v>
      </c>
      <c r="K2458" s="101">
        <v>5.2556545300592719</v>
      </c>
      <c r="L2458" s="70">
        <f t="shared" si="203"/>
        <v>5.2556545300592719</v>
      </c>
      <c r="M2458" s="66">
        <f t="shared" si="204"/>
        <v>221.31561226079594</v>
      </c>
      <c r="N2458" s="43">
        <f t="shared" si="200"/>
        <v>221.31561226079594</v>
      </c>
      <c r="O2458" s="76"/>
    </row>
    <row r="2459" spans="1:15" ht="18.75" customHeight="1" thickTop="1" thickBot="1">
      <c r="A2459" s="162"/>
      <c r="B2459" s="406"/>
      <c r="C2459" s="166" t="s">
        <v>1420</v>
      </c>
      <c r="D2459" s="106">
        <v>7476021</v>
      </c>
      <c r="E2459" s="409" t="s">
        <v>1421</v>
      </c>
      <c r="F2459" s="409"/>
      <c r="G2459" s="409"/>
      <c r="H2459" s="409"/>
      <c r="I2459" s="113" t="s">
        <v>41</v>
      </c>
      <c r="J2459" s="173" t="s">
        <v>1197</v>
      </c>
      <c r="K2459" s="114">
        <v>5.2556545300592719</v>
      </c>
      <c r="L2459" s="109">
        <f t="shared" si="203"/>
        <v>5.2556545300592719</v>
      </c>
      <c r="M2459" s="108">
        <f t="shared" si="204"/>
        <v>221.31561226079594</v>
      </c>
      <c r="N2459" s="118">
        <f t="shared" si="200"/>
        <v>221.31561226079594</v>
      </c>
      <c r="O2459" s="76"/>
    </row>
    <row r="2460" spans="1:15" ht="18.75" hidden="1" customHeight="1" thickTop="1" thickBot="1">
      <c r="A2460" s="162"/>
      <c r="B2460" s="181"/>
      <c r="C2460" s="253"/>
      <c r="D2460" s="83"/>
      <c r="E2460" s="111"/>
      <c r="F2460" s="111"/>
      <c r="G2460" s="111"/>
      <c r="H2460" s="111"/>
      <c r="I2460" s="218"/>
      <c r="J2460" s="173"/>
      <c r="K2460" s="184">
        <v>0</v>
      </c>
      <c r="L2460" s="77"/>
      <c r="M2460" s="105"/>
      <c r="N2460" s="44"/>
      <c r="O2460" s="76"/>
    </row>
    <row r="2461" spans="1:15" ht="18.75" hidden="1" customHeight="1" thickTop="1" thickBot="1">
      <c r="A2461" s="162"/>
      <c r="B2461" s="181"/>
      <c r="C2461" s="253"/>
      <c r="D2461" s="83"/>
      <c r="E2461" s="111"/>
      <c r="F2461" s="111"/>
      <c r="G2461" s="111"/>
      <c r="H2461" s="111"/>
      <c r="I2461" s="218"/>
      <c r="J2461" s="173"/>
      <c r="K2461" s="184">
        <v>0</v>
      </c>
      <c r="L2461" s="77"/>
      <c r="M2461" s="105"/>
      <c r="N2461" s="44"/>
      <c r="O2461" s="76"/>
    </row>
    <row r="2462" spans="1:15" ht="18.75" hidden="1" customHeight="1" thickTop="1" thickBot="1">
      <c r="A2462" s="162"/>
      <c r="B2462" s="181"/>
      <c r="C2462" s="253"/>
      <c r="D2462" s="83"/>
      <c r="E2462" s="111"/>
      <c r="F2462" s="111"/>
      <c r="G2462" s="111"/>
      <c r="H2462" s="111"/>
      <c r="I2462" s="218"/>
      <c r="J2462" s="173"/>
      <c r="K2462" s="184">
        <v>0</v>
      </c>
      <c r="L2462" s="77"/>
      <c r="M2462" s="105"/>
      <c r="N2462" s="44"/>
      <c r="O2462" s="76"/>
    </row>
    <row r="2463" spans="1:15" ht="18.75" hidden="1" customHeight="1" thickTop="1" thickBot="1">
      <c r="A2463" s="162"/>
      <c r="B2463" s="181"/>
      <c r="C2463" s="253"/>
      <c r="D2463" s="83"/>
      <c r="E2463" s="111"/>
      <c r="F2463" s="111"/>
      <c r="G2463" s="111"/>
      <c r="H2463" s="111"/>
      <c r="I2463" s="218"/>
      <c r="J2463" s="173"/>
      <c r="K2463" s="184">
        <v>0</v>
      </c>
      <c r="L2463" s="77"/>
      <c r="M2463" s="105"/>
      <c r="N2463" s="44"/>
      <c r="O2463" s="76"/>
    </row>
    <row r="2464" spans="1:15" ht="18.75" hidden="1" customHeight="1" thickTop="1" thickBot="1">
      <c r="A2464" s="162"/>
      <c r="B2464" s="181"/>
      <c r="C2464" s="253"/>
      <c r="D2464" s="83"/>
      <c r="E2464" s="111"/>
      <c r="F2464" s="111"/>
      <c r="G2464" s="111"/>
      <c r="H2464" s="111"/>
      <c r="I2464" s="218"/>
      <c r="J2464" s="173"/>
      <c r="K2464" s="184">
        <v>0</v>
      </c>
      <c r="L2464" s="77"/>
      <c r="M2464" s="105"/>
      <c r="N2464" s="44"/>
      <c r="O2464" s="76"/>
    </row>
    <row r="2465" spans="1:15" ht="18.75" hidden="1" customHeight="1" thickTop="1" thickBot="1">
      <c r="A2465" s="162"/>
      <c r="B2465" s="181"/>
      <c r="C2465" s="253"/>
      <c r="D2465" s="83"/>
      <c r="E2465" s="111"/>
      <c r="F2465" s="111"/>
      <c r="G2465" s="111"/>
      <c r="H2465" s="111"/>
      <c r="I2465" s="218"/>
      <c r="J2465" s="173"/>
      <c r="K2465" s="184">
        <v>0</v>
      </c>
      <c r="L2465" s="77"/>
      <c r="M2465" s="105"/>
      <c r="N2465" s="44"/>
      <c r="O2465" s="76"/>
    </row>
    <row r="2466" spans="1:15" ht="18.75" hidden="1" customHeight="1" thickTop="1" thickBot="1">
      <c r="A2466" s="162"/>
      <c r="B2466" s="181"/>
      <c r="C2466" s="253"/>
      <c r="D2466" s="83"/>
      <c r="E2466" s="111"/>
      <c r="F2466" s="111"/>
      <c r="G2466" s="111"/>
      <c r="H2466" s="111"/>
      <c r="I2466" s="218"/>
      <c r="J2466" s="173"/>
      <c r="K2466" s="184">
        <v>0</v>
      </c>
      <c r="L2466" s="77"/>
      <c r="M2466" s="105"/>
      <c r="N2466" s="44"/>
      <c r="O2466" s="76"/>
    </row>
    <row r="2467" spans="1:15" ht="18.75" hidden="1" customHeight="1" thickTop="1" thickBot="1">
      <c r="A2467" s="162"/>
      <c r="B2467" s="181"/>
      <c r="C2467" s="253"/>
      <c r="D2467" s="83"/>
      <c r="E2467" s="111"/>
      <c r="F2467" s="111"/>
      <c r="G2467" s="111"/>
      <c r="H2467" s="111"/>
      <c r="I2467" s="218"/>
      <c r="J2467" s="173"/>
      <c r="K2467" s="184">
        <v>0</v>
      </c>
      <c r="L2467" s="77"/>
      <c r="M2467" s="105"/>
      <c r="N2467" s="44"/>
      <c r="O2467" s="76"/>
    </row>
    <row r="2468" spans="1:15" ht="18.75" hidden="1" customHeight="1" thickTop="1" thickBot="1">
      <c r="A2468" s="162"/>
      <c r="B2468" s="181"/>
      <c r="C2468" s="253"/>
      <c r="D2468" s="83"/>
      <c r="E2468" s="111"/>
      <c r="F2468" s="111"/>
      <c r="G2468" s="111"/>
      <c r="H2468" s="111"/>
      <c r="I2468" s="218"/>
      <c r="J2468" s="173"/>
      <c r="K2468" s="184">
        <v>0</v>
      </c>
      <c r="L2468" s="77"/>
      <c r="M2468" s="105"/>
      <c r="N2468" s="44"/>
      <c r="O2468" s="76"/>
    </row>
    <row r="2469" spans="1:15" ht="18.75" hidden="1" customHeight="1" thickTop="1" thickBot="1">
      <c r="A2469" s="162"/>
      <c r="B2469" s="181"/>
      <c r="C2469" s="253"/>
      <c r="D2469" s="83"/>
      <c r="E2469" s="111"/>
      <c r="F2469" s="111"/>
      <c r="G2469" s="111"/>
      <c r="H2469" s="111"/>
      <c r="I2469" s="218"/>
      <c r="J2469" s="173"/>
      <c r="K2469" s="184">
        <v>0</v>
      </c>
      <c r="L2469" s="77"/>
      <c r="M2469" s="105"/>
      <c r="N2469" s="44"/>
      <c r="O2469" s="76"/>
    </row>
    <row r="2470" spans="1:15" ht="18.75" customHeight="1" thickTop="1" thickBot="1">
      <c r="A2470" s="162"/>
      <c r="B2470" s="407"/>
      <c r="C2470" s="197" t="s">
        <v>1422</v>
      </c>
      <c r="D2470" s="37">
        <v>7477201</v>
      </c>
      <c r="E2470" s="408" t="s">
        <v>1427</v>
      </c>
      <c r="F2470" s="408"/>
      <c r="G2470" s="408"/>
      <c r="H2470" s="408"/>
      <c r="I2470" s="65" t="s">
        <v>41</v>
      </c>
      <c r="J2470" s="60" t="s">
        <v>385</v>
      </c>
      <c r="K2470" s="40">
        <v>1.213255884843353</v>
      </c>
      <c r="L2470" s="41">
        <f>K2470*(1-$H$3/100)</f>
        <v>1.213255884843353</v>
      </c>
      <c r="M2470" s="42">
        <f>K2470*$H$2</f>
        <v>51.090205310753596</v>
      </c>
      <c r="N2470" s="135">
        <f t="shared" si="200"/>
        <v>51.090205310753596</v>
      </c>
      <c r="O2470" s="76"/>
    </row>
    <row r="2471" spans="1:15" ht="18.75" customHeight="1" thickTop="1" thickBot="1">
      <c r="A2471" s="162"/>
      <c r="B2471" s="405"/>
      <c r="C2471" s="197" t="s">
        <v>1423</v>
      </c>
      <c r="D2471" s="37">
        <v>7477202</v>
      </c>
      <c r="E2471" s="408" t="s">
        <v>1427</v>
      </c>
      <c r="F2471" s="408"/>
      <c r="G2471" s="408"/>
      <c r="H2471" s="408"/>
      <c r="I2471" s="65" t="s">
        <v>41</v>
      </c>
      <c r="J2471" s="84" t="s">
        <v>11</v>
      </c>
      <c r="K2471" s="101">
        <v>5.3785889923793384</v>
      </c>
      <c r="L2471" s="70">
        <f>K2471*(1-$H$3/100)</f>
        <v>5.3785889923793384</v>
      </c>
      <c r="M2471" s="66">
        <f>K2471*$H$2</f>
        <v>226.49238246909394</v>
      </c>
      <c r="N2471" s="43">
        <f t="shared" si="200"/>
        <v>226.49238246909394</v>
      </c>
      <c r="O2471" s="76"/>
    </row>
    <row r="2472" spans="1:15" ht="18.75" customHeight="1" thickTop="1" thickBot="1">
      <c r="A2472" s="162"/>
      <c r="B2472" s="405"/>
      <c r="C2472" s="197" t="s">
        <v>1424</v>
      </c>
      <c r="D2472" s="37">
        <v>7477204</v>
      </c>
      <c r="E2472" s="408" t="s">
        <v>1427</v>
      </c>
      <c r="F2472" s="408"/>
      <c r="G2472" s="408"/>
      <c r="H2472" s="408"/>
      <c r="I2472" s="65" t="s">
        <v>41</v>
      </c>
      <c r="J2472" s="85" t="s">
        <v>386</v>
      </c>
      <c r="K2472" s="101">
        <v>2.7845893310753596</v>
      </c>
      <c r="L2472" s="70">
        <f>K2472*(1-$H$3/100)</f>
        <v>2.7845893310753596</v>
      </c>
      <c r="M2472" s="66">
        <f>K2472*$H$2</f>
        <v>117.25905673158339</v>
      </c>
      <c r="N2472" s="43">
        <f t="shared" si="200"/>
        <v>117.25905673158339</v>
      </c>
      <c r="O2472" s="76"/>
    </row>
    <row r="2473" spans="1:15" ht="18.75" customHeight="1" thickTop="1" thickBot="1">
      <c r="A2473" s="162"/>
      <c r="B2473" s="405"/>
      <c r="C2473" s="197" t="s">
        <v>1425</v>
      </c>
      <c r="D2473" s="37">
        <v>7477205</v>
      </c>
      <c r="E2473" s="408" t="s">
        <v>1427</v>
      </c>
      <c r="F2473" s="408"/>
      <c r="G2473" s="408"/>
      <c r="H2473" s="408"/>
      <c r="I2473" s="65" t="s">
        <v>41</v>
      </c>
      <c r="J2473" s="153" t="s">
        <v>438</v>
      </c>
      <c r="K2473" s="101">
        <v>4.1748213378492807</v>
      </c>
      <c r="L2473" s="70">
        <f>K2473*(1-$H$3/100)</f>
        <v>4.1748213378492807</v>
      </c>
      <c r="M2473" s="66">
        <f>K2473*$H$2</f>
        <v>175.8017265368332</v>
      </c>
      <c r="N2473" s="43">
        <f t="shared" si="200"/>
        <v>175.8017265368332</v>
      </c>
      <c r="O2473" s="76"/>
    </row>
    <row r="2474" spans="1:15" ht="18.75" customHeight="1" thickTop="1" thickBot="1">
      <c r="A2474" s="162"/>
      <c r="B2474" s="406"/>
      <c r="C2474" s="166" t="s">
        <v>1426</v>
      </c>
      <c r="D2474" s="106">
        <v>7477211</v>
      </c>
      <c r="E2474" s="409" t="s">
        <v>1427</v>
      </c>
      <c r="F2474" s="409"/>
      <c r="G2474" s="409"/>
      <c r="H2474" s="409"/>
      <c r="I2474" s="113" t="s">
        <v>41</v>
      </c>
      <c r="J2474" s="170" t="s">
        <v>1105</v>
      </c>
      <c r="K2474" s="114">
        <v>1.8893954276037257</v>
      </c>
      <c r="L2474" s="109">
        <f>K2474*(1-$H$3/100)</f>
        <v>1.8893954276037257</v>
      </c>
      <c r="M2474" s="108">
        <f>K2474*$H$2</f>
        <v>79.562441456392889</v>
      </c>
      <c r="N2474" s="118">
        <f t="shared" si="200"/>
        <v>79.562441456392889</v>
      </c>
      <c r="O2474" s="76"/>
    </row>
    <row r="2475" spans="1:15" ht="18.75" hidden="1" customHeight="1" thickTop="1" thickBot="1">
      <c r="A2475" s="162"/>
      <c r="B2475" s="181"/>
      <c r="C2475" s="253"/>
      <c r="D2475" s="83"/>
      <c r="E2475" s="111"/>
      <c r="F2475" s="111"/>
      <c r="G2475" s="111"/>
      <c r="H2475" s="111"/>
      <c r="I2475" s="218"/>
      <c r="J2475" s="170"/>
      <c r="K2475" s="184">
        <v>0</v>
      </c>
      <c r="L2475" s="77"/>
      <c r="M2475" s="105"/>
      <c r="N2475" s="44"/>
      <c r="O2475" s="76"/>
    </row>
    <row r="2476" spans="1:15" ht="18.75" hidden="1" customHeight="1" thickTop="1" thickBot="1">
      <c r="A2476" s="162"/>
      <c r="B2476" s="181"/>
      <c r="C2476" s="253"/>
      <c r="D2476" s="83"/>
      <c r="E2476" s="111"/>
      <c r="F2476" s="111"/>
      <c r="G2476" s="111"/>
      <c r="H2476" s="111"/>
      <c r="I2476" s="218"/>
      <c r="J2476" s="170"/>
      <c r="K2476" s="184">
        <v>0</v>
      </c>
      <c r="L2476" s="77"/>
      <c r="M2476" s="105"/>
      <c r="N2476" s="44"/>
      <c r="O2476" s="76"/>
    </row>
    <row r="2477" spans="1:15" ht="18.75" hidden="1" customHeight="1" thickTop="1" thickBot="1">
      <c r="A2477" s="162"/>
      <c r="B2477" s="181"/>
      <c r="C2477" s="253"/>
      <c r="D2477" s="83"/>
      <c r="E2477" s="111"/>
      <c r="F2477" s="111"/>
      <c r="G2477" s="111"/>
      <c r="H2477" s="111"/>
      <c r="I2477" s="218"/>
      <c r="J2477" s="170"/>
      <c r="K2477" s="184">
        <v>0</v>
      </c>
      <c r="L2477" s="77"/>
      <c r="M2477" s="105"/>
      <c r="N2477" s="44"/>
      <c r="O2477" s="76"/>
    </row>
    <row r="2478" spans="1:15" ht="18.75" hidden="1" customHeight="1" thickTop="1" thickBot="1">
      <c r="A2478" s="162"/>
      <c r="B2478" s="181"/>
      <c r="C2478" s="253"/>
      <c r="D2478" s="83"/>
      <c r="E2478" s="111"/>
      <c r="F2478" s="111"/>
      <c r="G2478" s="111"/>
      <c r="H2478" s="111"/>
      <c r="I2478" s="218"/>
      <c r="J2478" s="170"/>
      <c r="K2478" s="184">
        <v>0</v>
      </c>
      <c r="L2478" s="77"/>
      <c r="M2478" s="105"/>
      <c r="N2478" s="44"/>
      <c r="O2478" s="76"/>
    </row>
    <row r="2479" spans="1:15" ht="18.75" hidden="1" customHeight="1" thickTop="1" thickBot="1">
      <c r="A2479" s="162"/>
      <c r="B2479" s="181"/>
      <c r="C2479" s="253"/>
      <c r="D2479" s="83"/>
      <c r="E2479" s="111"/>
      <c r="F2479" s="111"/>
      <c r="G2479" s="111"/>
      <c r="H2479" s="111"/>
      <c r="I2479" s="218"/>
      <c r="J2479" s="170"/>
      <c r="K2479" s="184">
        <v>0</v>
      </c>
      <c r="L2479" s="77"/>
      <c r="M2479" s="105"/>
      <c r="N2479" s="44"/>
      <c r="O2479" s="76"/>
    </row>
    <row r="2480" spans="1:15" ht="18.75" hidden="1" customHeight="1" thickTop="1" thickBot="1">
      <c r="A2480" s="162"/>
      <c r="B2480" s="181"/>
      <c r="C2480" s="253"/>
      <c r="D2480" s="83"/>
      <c r="E2480" s="111"/>
      <c r="F2480" s="111"/>
      <c r="G2480" s="111"/>
      <c r="H2480" s="111"/>
      <c r="I2480" s="218"/>
      <c r="J2480" s="170"/>
      <c r="K2480" s="184">
        <v>0</v>
      </c>
      <c r="L2480" s="77"/>
      <c r="M2480" s="105"/>
      <c r="N2480" s="44"/>
      <c r="O2480" s="76"/>
    </row>
    <row r="2481" spans="1:16" ht="18.75" hidden="1" customHeight="1" thickTop="1" thickBot="1">
      <c r="A2481" s="162"/>
      <c r="B2481" s="181"/>
      <c r="C2481" s="253"/>
      <c r="D2481" s="83"/>
      <c r="E2481" s="111"/>
      <c r="F2481" s="111"/>
      <c r="G2481" s="111"/>
      <c r="H2481" s="111"/>
      <c r="I2481" s="218"/>
      <c r="J2481" s="170"/>
      <c r="K2481" s="184">
        <v>0</v>
      </c>
      <c r="L2481" s="77"/>
      <c r="M2481" s="105"/>
      <c r="N2481" s="44"/>
      <c r="O2481" s="76"/>
    </row>
    <row r="2482" spans="1:16" ht="18.75" hidden="1" customHeight="1" thickTop="1" thickBot="1">
      <c r="A2482" s="162"/>
      <c r="B2482" s="181"/>
      <c r="C2482" s="253"/>
      <c r="D2482" s="83"/>
      <c r="E2482" s="111"/>
      <c r="F2482" s="111"/>
      <c r="G2482" s="111"/>
      <c r="H2482" s="111"/>
      <c r="I2482" s="218"/>
      <c r="J2482" s="170"/>
      <c r="K2482" s="184">
        <v>0</v>
      </c>
      <c r="L2482" s="77"/>
      <c r="M2482" s="105"/>
      <c r="N2482" s="44"/>
      <c r="O2482" s="76"/>
    </row>
    <row r="2483" spans="1:16" ht="18.75" hidden="1" customHeight="1" thickTop="1" thickBot="1">
      <c r="A2483" s="162"/>
      <c r="B2483" s="181"/>
      <c r="C2483" s="253"/>
      <c r="D2483" s="83"/>
      <c r="E2483" s="111"/>
      <c r="F2483" s="111"/>
      <c r="G2483" s="111"/>
      <c r="H2483" s="111"/>
      <c r="I2483" s="218"/>
      <c r="J2483" s="170"/>
      <c r="K2483" s="184">
        <v>0</v>
      </c>
      <c r="L2483" s="77"/>
      <c r="M2483" s="105"/>
      <c r="N2483" s="44"/>
      <c r="O2483" s="76"/>
    </row>
    <row r="2484" spans="1:16" ht="18.75" hidden="1" customHeight="1" thickTop="1" thickBot="1">
      <c r="A2484" s="162"/>
      <c r="B2484" s="181"/>
      <c r="C2484" s="253"/>
      <c r="D2484" s="83"/>
      <c r="E2484" s="111"/>
      <c r="F2484" s="111"/>
      <c r="G2484" s="111"/>
      <c r="H2484" s="111"/>
      <c r="I2484" s="218"/>
      <c r="J2484" s="170"/>
      <c r="K2484" s="184">
        <v>0</v>
      </c>
      <c r="L2484" s="77"/>
      <c r="M2484" s="105"/>
      <c r="N2484" s="44"/>
      <c r="O2484" s="76"/>
    </row>
    <row r="2485" spans="1:16" ht="18.75" customHeight="1" thickTop="1" thickBot="1">
      <c r="A2485" s="162"/>
      <c r="B2485" s="405"/>
      <c r="C2485" s="197" t="s">
        <v>1428</v>
      </c>
      <c r="D2485" s="37">
        <v>7477301</v>
      </c>
      <c r="E2485" s="408" t="s">
        <v>1434</v>
      </c>
      <c r="F2485" s="408"/>
      <c r="G2485" s="408"/>
      <c r="H2485" s="408"/>
      <c r="I2485" s="65" t="s">
        <v>41</v>
      </c>
      <c r="J2485" s="60" t="s">
        <v>385</v>
      </c>
      <c r="K2485" s="101">
        <v>1.5931976291278578</v>
      </c>
      <c r="L2485" s="70">
        <f t="shared" ref="L2485:L2490" si="205">K2485*(1-$H$3/100)</f>
        <v>1.5931976291278578</v>
      </c>
      <c r="M2485" s="66">
        <f t="shared" ref="M2485:M2490" si="206">K2485*$H$2</f>
        <v>67.089552162574094</v>
      </c>
      <c r="N2485" s="43">
        <f t="shared" si="200"/>
        <v>67.089552162574094</v>
      </c>
      <c r="O2485" s="76"/>
    </row>
    <row r="2486" spans="1:16" ht="18.75" customHeight="1" thickTop="1" thickBot="1">
      <c r="A2486" s="424"/>
      <c r="B2486" s="405"/>
      <c r="C2486" s="197" t="s">
        <v>1429</v>
      </c>
      <c r="D2486" s="37">
        <v>7477302</v>
      </c>
      <c r="E2486" s="408" t="s">
        <v>1434</v>
      </c>
      <c r="F2486" s="408"/>
      <c r="G2486" s="408"/>
      <c r="H2486" s="408"/>
      <c r="I2486" s="65" t="s">
        <v>41</v>
      </c>
      <c r="J2486" s="84" t="s">
        <v>11</v>
      </c>
      <c r="K2486" s="101">
        <v>7.1178228619813719</v>
      </c>
      <c r="L2486" s="70">
        <f t="shared" si="205"/>
        <v>7.1178228619813719</v>
      </c>
      <c r="M2486" s="66">
        <f t="shared" si="206"/>
        <v>299.73152071803554</v>
      </c>
      <c r="N2486" s="43">
        <f t="shared" si="200"/>
        <v>299.73152071803554</v>
      </c>
      <c r="O2486" s="76"/>
    </row>
    <row r="2487" spans="1:16" ht="18.75" customHeight="1" thickTop="1" thickBot="1">
      <c r="A2487" s="424"/>
      <c r="B2487" s="405"/>
      <c r="C2487" s="197" t="s">
        <v>1430</v>
      </c>
      <c r="D2487" s="37">
        <v>7477304</v>
      </c>
      <c r="E2487" s="408" t="s">
        <v>1434</v>
      </c>
      <c r="F2487" s="408"/>
      <c r="G2487" s="408"/>
      <c r="H2487" s="408"/>
      <c r="I2487" s="65" t="s">
        <v>41</v>
      </c>
      <c r="J2487" s="85" t="s">
        <v>386</v>
      </c>
      <c r="K2487" s="101">
        <v>3.4203007620660455</v>
      </c>
      <c r="L2487" s="70">
        <f t="shared" si="205"/>
        <v>3.4203007620660455</v>
      </c>
      <c r="M2487" s="66">
        <f t="shared" si="206"/>
        <v>144.02886509060119</v>
      </c>
      <c r="N2487" s="43">
        <f t="shared" si="200"/>
        <v>144.02886509060119</v>
      </c>
      <c r="O2487" s="76"/>
    </row>
    <row r="2488" spans="1:16" ht="18.75" customHeight="1" thickTop="1" thickBot="1">
      <c r="A2488" s="424"/>
      <c r="B2488" s="405"/>
      <c r="C2488" s="197" t="s">
        <v>1431</v>
      </c>
      <c r="D2488" s="37">
        <v>7477305</v>
      </c>
      <c r="E2488" s="408" t="s">
        <v>1434</v>
      </c>
      <c r="F2488" s="408"/>
      <c r="G2488" s="408"/>
      <c r="H2488" s="408"/>
      <c r="I2488" s="65" t="s">
        <v>41</v>
      </c>
      <c r="J2488" s="153" t="s">
        <v>438</v>
      </c>
      <c r="K2488" s="101">
        <v>4.5873530906011855</v>
      </c>
      <c r="L2488" s="70">
        <f t="shared" si="205"/>
        <v>4.5873530906011855</v>
      </c>
      <c r="M2488" s="66">
        <f t="shared" si="206"/>
        <v>193.17343864521592</v>
      </c>
      <c r="N2488" s="43">
        <f t="shared" si="200"/>
        <v>193.17343864521592</v>
      </c>
      <c r="O2488" s="76"/>
    </row>
    <row r="2489" spans="1:16" ht="18.75" customHeight="1" thickTop="1" thickBot="1">
      <c r="A2489" s="424"/>
      <c r="B2489" s="405"/>
      <c r="C2489" s="197" t="s">
        <v>1432</v>
      </c>
      <c r="D2489" s="37">
        <v>7477311</v>
      </c>
      <c r="E2489" s="408" t="s">
        <v>1434</v>
      </c>
      <c r="F2489" s="408"/>
      <c r="G2489" s="408"/>
      <c r="H2489" s="408"/>
      <c r="I2489" s="65" t="s">
        <v>41</v>
      </c>
      <c r="J2489" s="170" t="s">
        <v>1105</v>
      </c>
      <c r="K2489" s="101">
        <v>1.988403048264183</v>
      </c>
      <c r="L2489" s="70">
        <f t="shared" si="205"/>
        <v>1.988403048264183</v>
      </c>
      <c r="M2489" s="66">
        <f t="shared" si="206"/>
        <v>83.731652362404745</v>
      </c>
      <c r="N2489" s="43">
        <f t="shared" si="200"/>
        <v>83.731652362404745</v>
      </c>
      <c r="O2489" s="76"/>
    </row>
    <row r="2490" spans="1:16" ht="18.75" customHeight="1" thickTop="1" thickBot="1">
      <c r="A2490" s="424"/>
      <c r="B2490" s="406"/>
      <c r="C2490" s="166" t="s">
        <v>1433</v>
      </c>
      <c r="D2490" s="106">
        <v>7477312</v>
      </c>
      <c r="E2490" s="409" t="s">
        <v>1434</v>
      </c>
      <c r="F2490" s="409"/>
      <c r="G2490" s="409"/>
      <c r="H2490" s="409"/>
      <c r="I2490" s="113" t="s">
        <v>41</v>
      </c>
      <c r="J2490" s="172" t="s">
        <v>1188</v>
      </c>
      <c r="K2490" s="114">
        <v>5.8645513971210832</v>
      </c>
      <c r="L2490" s="109">
        <f t="shared" si="205"/>
        <v>5.8645513971210832</v>
      </c>
      <c r="M2490" s="108">
        <f t="shared" si="206"/>
        <v>246.95625933276881</v>
      </c>
      <c r="N2490" s="118">
        <f t="shared" si="200"/>
        <v>246.95625933276881</v>
      </c>
      <c r="O2490" s="76"/>
    </row>
    <row r="2491" spans="1:16" ht="18.75" hidden="1" customHeight="1" thickTop="1" thickBot="1">
      <c r="A2491" s="424"/>
      <c r="B2491" s="181"/>
      <c r="C2491" s="253"/>
      <c r="D2491" s="83"/>
      <c r="E2491" s="111"/>
      <c r="F2491" s="111"/>
      <c r="G2491" s="111"/>
      <c r="H2491" s="111"/>
      <c r="I2491" s="218"/>
      <c r="J2491" s="172"/>
      <c r="K2491" s="184">
        <v>0</v>
      </c>
      <c r="L2491" s="77"/>
      <c r="M2491" s="105"/>
      <c r="N2491" s="44"/>
      <c r="O2491" s="76"/>
      <c r="P2491" s="3">
        <f t="shared" ref="P2491:P2500" si="207">K2491*1.16</f>
        <v>0</v>
      </c>
    </row>
    <row r="2492" spans="1:16" ht="18.75" hidden="1" customHeight="1" thickTop="1" thickBot="1">
      <c r="A2492" s="424"/>
      <c r="B2492" s="181"/>
      <c r="C2492" s="253"/>
      <c r="D2492" s="83"/>
      <c r="E2492" s="111"/>
      <c r="F2492" s="111"/>
      <c r="G2492" s="111"/>
      <c r="H2492" s="111"/>
      <c r="I2492" s="218"/>
      <c r="J2492" s="172"/>
      <c r="K2492" s="184">
        <v>0</v>
      </c>
      <c r="L2492" s="77"/>
      <c r="M2492" s="105"/>
      <c r="N2492" s="44"/>
      <c r="O2492" s="76"/>
      <c r="P2492" s="3">
        <f t="shared" si="207"/>
        <v>0</v>
      </c>
    </row>
    <row r="2493" spans="1:16" ht="18.75" hidden="1" customHeight="1" thickTop="1" thickBot="1">
      <c r="A2493" s="424"/>
      <c r="B2493" s="181"/>
      <c r="C2493" s="253"/>
      <c r="D2493" s="83"/>
      <c r="E2493" s="111"/>
      <c r="F2493" s="111"/>
      <c r="G2493" s="111"/>
      <c r="H2493" s="111"/>
      <c r="I2493" s="218"/>
      <c r="J2493" s="172"/>
      <c r="K2493" s="184">
        <v>0</v>
      </c>
      <c r="L2493" s="77"/>
      <c r="M2493" s="105"/>
      <c r="N2493" s="44"/>
      <c r="O2493" s="76"/>
      <c r="P2493" s="3">
        <f t="shared" si="207"/>
        <v>0</v>
      </c>
    </row>
    <row r="2494" spans="1:16" ht="18.75" hidden="1" customHeight="1" thickTop="1" thickBot="1">
      <c r="A2494" s="424"/>
      <c r="B2494" s="181"/>
      <c r="C2494" s="253"/>
      <c r="D2494" s="83"/>
      <c r="E2494" s="111"/>
      <c r="F2494" s="111"/>
      <c r="G2494" s="111"/>
      <c r="H2494" s="111"/>
      <c r="I2494" s="218"/>
      <c r="J2494" s="172"/>
      <c r="K2494" s="184">
        <v>0</v>
      </c>
      <c r="L2494" s="77"/>
      <c r="M2494" s="105"/>
      <c r="N2494" s="44"/>
      <c r="O2494" s="76"/>
      <c r="P2494" s="3">
        <f t="shared" si="207"/>
        <v>0</v>
      </c>
    </row>
    <row r="2495" spans="1:16" ht="18.75" hidden="1" customHeight="1" thickTop="1" thickBot="1">
      <c r="A2495" s="424"/>
      <c r="B2495" s="181"/>
      <c r="C2495" s="253"/>
      <c r="D2495" s="83"/>
      <c r="E2495" s="111"/>
      <c r="F2495" s="111"/>
      <c r="G2495" s="111"/>
      <c r="H2495" s="111"/>
      <c r="I2495" s="218"/>
      <c r="J2495" s="172"/>
      <c r="K2495" s="184">
        <v>0</v>
      </c>
      <c r="L2495" s="77"/>
      <c r="M2495" s="105"/>
      <c r="N2495" s="44"/>
      <c r="O2495" s="76"/>
      <c r="P2495" s="3">
        <f t="shared" si="207"/>
        <v>0</v>
      </c>
    </row>
    <row r="2496" spans="1:16" ht="18.75" hidden="1" customHeight="1" thickTop="1" thickBot="1">
      <c r="A2496" s="424"/>
      <c r="B2496" s="181"/>
      <c r="C2496" s="253"/>
      <c r="D2496" s="83"/>
      <c r="E2496" s="111"/>
      <c r="F2496" s="111"/>
      <c r="G2496" s="111"/>
      <c r="H2496" s="111"/>
      <c r="I2496" s="218"/>
      <c r="J2496" s="172"/>
      <c r="K2496" s="184">
        <v>0</v>
      </c>
      <c r="L2496" s="77"/>
      <c r="M2496" s="105"/>
      <c r="N2496" s="44"/>
      <c r="O2496" s="76"/>
      <c r="P2496" s="3">
        <f t="shared" si="207"/>
        <v>0</v>
      </c>
    </row>
    <row r="2497" spans="1:16" ht="18.75" hidden="1" customHeight="1" thickTop="1" thickBot="1">
      <c r="A2497" s="424"/>
      <c r="B2497" s="181"/>
      <c r="C2497" s="253"/>
      <c r="D2497" s="83"/>
      <c r="E2497" s="111"/>
      <c r="F2497" s="111"/>
      <c r="G2497" s="111"/>
      <c r="H2497" s="111"/>
      <c r="I2497" s="218"/>
      <c r="J2497" s="172"/>
      <c r="K2497" s="184">
        <v>0</v>
      </c>
      <c r="L2497" s="77"/>
      <c r="M2497" s="105"/>
      <c r="N2497" s="44"/>
      <c r="O2497" s="76"/>
      <c r="P2497" s="3">
        <f t="shared" si="207"/>
        <v>0</v>
      </c>
    </row>
    <row r="2498" spans="1:16" ht="18.75" hidden="1" customHeight="1" thickTop="1" thickBot="1">
      <c r="A2498" s="424"/>
      <c r="B2498" s="181"/>
      <c r="C2498" s="253"/>
      <c r="D2498" s="83"/>
      <c r="E2498" s="111"/>
      <c r="F2498" s="111"/>
      <c r="G2498" s="111"/>
      <c r="H2498" s="111"/>
      <c r="I2498" s="218"/>
      <c r="J2498" s="172"/>
      <c r="K2498" s="184">
        <v>0</v>
      </c>
      <c r="L2498" s="77"/>
      <c r="M2498" s="105"/>
      <c r="N2498" s="44"/>
      <c r="O2498" s="76"/>
      <c r="P2498" s="3">
        <f t="shared" si="207"/>
        <v>0</v>
      </c>
    </row>
    <row r="2499" spans="1:16" ht="18.75" hidden="1" customHeight="1" thickTop="1" thickBot="1">
      <c r="A2499" s="424"/>
      <c r="B2499" s="181"/>
      <c r="C2499" s="253"/>
      <c r="D2499" s="83"/>
      <c r="E2499" s="111"/>
      <c r="F2499" s="111"/>
      <c r="G2499" s="111"/>
      <c r="H2499" s="111"/>
      <c r="I2499" s="218"/>
      <c r="J2499" s="172"/>
      <c r="K2499" s="184">
        <v>0</v>
      </c>
      <c r="L2499" s="77"/>
      <c r="M2499" s="105"/>
      <c r="N2499" s="44"/>
      <c r="O2499" s="76"/>
      <c r="P2499" s="3">
        <f t="shared" si="207"/>
        <v>0</v>
      </c>
    </row>
    <row r="2500" spans="1:16" ht="18.75" hidden="1" customHeight="1" thickTop="1" thickBot="1">
      <c r="A2500" s="424"/>
      <c r="B2500" s="181"/>
      <c r="C2500" s="253"/>
      <c r="D2500" s="83"/>
      <c r="E2500" s="111"/>
      <c r="F2500" s="111"/>
      <c r="G2500" s="111"/>
      <c r="H2500" s="111"/>
      <c r="I2500" s="218"/>
      <c r="J2500" s="172"/>
      <c r="K2500" s="184">
        <v>0</v>
      </c>
      <c r="L2500" s="77"/>
      <c r="M2500" s="105"/>
      <c r="N2500" s="44"/>
      <c r="O2500" s="76"/>
      <c r="P2500" s="3">
        <f t="shared" si="207"/>
        <v>0</v>
      </c>
    </row>
    <row r="2501" spans="1:16" ht="18.75" customHeight="1" thickTop="1" thickBot="1">
      <c r="A2501" s="424"/>
      <c r="B2501" s="407"/>
      <c r="C2501" s="197" t="s">
        <v>1450</v>
      </c>
      <c r="D2501" s="37">
        <v>7500301</v>
      </c>
      <c r="E2501" s="408" t="s">
        <v>1435</v>
      </c>
      <c r="F2501" s="408"/>
      <c r="G2501" s="408"/>
      <c r="H2501" s="408"/>
      <c r="I2501" s="65" t="s">
        <v>41</v>
      </c>
      <c r="J2501" s="60" t="s">
        <v>385</v>
      </c>
      <c r="K2501" s="101">
        <f>1.05*(1*K2561+1*K2565+1*K2593+2*K2604+1*K2579)</f>
        <v>35.356154400000001</v>
      </c>
      <c r="L2501" s="70">
        <f t="shared" ref="L2501:L2520" si="208">K2501*(1-$H$3/100)</f>
        <v>35.356154400000001</v>
      </c>
      <c r="M2501" s="66">
        <f t="shared" ref="M2501:M2520" si="209">K2501*$H$2</f>
        <v>1488.8476617840001</v>
      </c>
      <c r="N2501" s="43">
        <f t="shared" si="200"/>
        <v>1488.8476617840001</v>
      </c>
      <c r="O2501" s="76"/>
    </row>
    <row r="2502" spans="1:16" ht="18.75" customHeight="1" thickTop="1" thickBot="1">
      <c r="A2502" s="424"/>
      <c r="B2502" s="405"/>
      <c r="C2502" s="197" t="s">
        <v>1451</v>
      </c>
      <c r="D2502" s="37">
        <v>7500304</v>
      </c>
      <c r="E2502" s="408" t="s">
        <v>1435</v>
      </c>
      <c r="F2502" s="408"/>
      <c r="G2502" s="408"/>
      <c r="H2502" s="408"/>
      <c r="I2502" s="65" t="s">
        <v>41</v>
      </c>
      <c r="J2502" s="85" t="s">
        <v>386</v>
      </c>
      <c r="K2502" s="101">
        <f>1.05*(1*K2562+1*K2566+1*K2593+2*K2605+1*K2580)</f>
        <v>101.08654500000002</v>
      </c>
      <c r="L2502" s="70">
        <f t="shared" si="208"/>
        <v>101.08654500000002</v>
      </c>
      <c r="M2502" s="66">
        <f t="shared" si="209"/>
        <v>4256.754409950001</v>
      </c>
      <c r="N2502" s="43">
        <f t="shared" si="200"/>
        <v>4256.754409950001</v>
      </c>
      <c r="O2502" s="76"/>
    </row>
    <row r="2503" spans="1:16" ht="18.75" customHeight="1" thickTop="1" thickBot="1">
      <c r="A2503" s="424"/>
      <c r="B2503" s="405"/>
      <c r="C2503" s="197" t="s">
        <v>1452</v>
      </c>
      <c r="D2503" s="37">
        <v>7500305</v>
      </c>
      <c r="E2503" s="408" t="s">
        <v>1435</v>
      </c>
      <c r="F2503" s="408"/>
      <c r="G2503" s="408"/>
      <c r="H2503" s="408"/>
      <c r="I2503" s="65" t="s">
        <v>41</v>
      </c>
      <c r="J2503" s="153" t="s">
        <v>438</v>
      </c>
      <c r="K2503" s="101">
        <v>0</v>
      </c>
      <c r="L2503" s="70">
        <f t="shared" si="208"/>
        <v>0</v>
      </c>
      <c r="M2503" s="285">
        <f t="shared" si="209"/>
        <v>0</v>
      </c>
      <c r="N2503" s="289">
        <f t="shared" si="200"/>
        <v>0</v>
      </c>
      <c r="O2503" s="76"/>
    </row>
    <row r="2504" spans="1:16" ht="18.75" customHeight="1" thickTop="1" thickBot="1">
      <c r="A2504" s="424"/>
      <c r="B2504" s="405"/>
      <c r="C2504" s="169" t="s">
        <v>1453</v>
      </c>
      <c r="D2504" s="95">
        <v>7500311</v>
      </c>
      <c r="E2504" s="414" t="s">
        <v>1435</v>
      </c>
      <c r="F2504" s="414"/>
      <c r="G2504" s="414"/>
      <c r="H2504" s="414"/>
      <c r="I2504" s="96" t="s">
        <v>41</v>
      </c>
      <c r="J2504" s="170" t="s">
        <v>1105</v>
      </c>
      <c r="K2504" s="98">
        <f>1.05*(1*K2564+1*K2568+1*K2593+1*K2604+1*K2619+1*K2697)</f>
        <v>36.885048848433534</v>
      </c>
      <c r="L2504" s="99">
        <f t="shared" si="208"/>
        <v>36.885048848433534</v>
      </c>
      <c r="M2504" s="100">
        <f t="shared" si="209"/>
        <v>1553.2294070075361</v>
      </c>
      <c r="N2504" s="69">
        <f t="shared" si="200"/>
        <v>1553.2294070075361</v>
      </c>
      <c r="O2504" s="76"/>
    </row>
    <row r="2505" spans="1:16" ht="18.75" customHeight="1" thickTop="1" thickBot="1">
      <c r="A2505" s="424"/>
      <c r="B2505" s="405"/>
      <c r="C2505" s="197" t="s">
        <v>1454</v>
      </c>
      <c r="D2505" s="37">
        <v>7500401</v>
      </c>
      <c r="E2505" s="408" t="s">
        <v>1436</v>
      </c>
      <c r="F2505" s="408"/>
      <c r="G2505" s="408"/>
      <c r="H2505" s="408"/>
      <c r="I2505" s="65" t="s">
        <v>41</v>
      </c>
      <c r="J2505" s="60" t="s">
        <v>385</v>
      </c>
      <c r="K2505" s="101">
        <f>1.05*(1*K2561+2*K2565+1*K2593+3*K2604+1*K2579)</f>
        <v>50.167034399999999</v>
      </c>
      <c r="L2505" s="70">
        <f t="shared" si="208"/>
        <v>50.167034399999999</v>
      </c>
      <c r="M2505" s="66">
        <f t="shared" si="209"/>
        <v>2112.5338185840001</v>
      </c>
      <c r="N2505" s="43">
        <f t="shared" si="200"/>
        <v>2112.5338185840001</v>
      </c>
      <c r="O2505" s="76"/>
    </row>
    <row r="2506" spans="1:16" ht="18.75" customHeight="1" thickTop="1" thickBot="1">
      <c r="A2506" s="164"/>
      <c r="B2506" s="405"/>
      <c r="C2506" s="197" t="s">
        <v>1455</v>
      </c>
      <c r="D2506" s="37">
        <v>7500404</v>
      </c>
      <c r="E2506" s="408" t="s">
        <v>1436</v>
      </c>
      <c r="F2506" s="408"/>
      <c r="G2506" s="408"/>
      <c r="H2506" s="408"/>
      <c r="I2506" s="65" t="s">
        <v>41</v>
      </c>
      <c r="J2506" s="85" t="s">
        <v>386</v>
      </c>
      <c r="K2506" s="101">
        <f>1.05*(1*K2562+2*K2566+1*K2593+3*K2605+1*K2580)</f>
        <v>146.87410499999999</v>
      </c>
      <c r="L2506" s="70">
        <f t="shared" si="208"/>
        <v>146.87410499999999</v>
      </c>
      <c r="M2506" s="66">
        <f t="shared" si="209"/>
        <v>6184.868561549999</v>
      </c>
      <c r="N2506" s="43">
        <f t="shared" si="200"/>
        <v>6184.868561549999</v>
      </c>
      <c r="O2506" s="76"/>
    </row>
    <row r="2507" spans="1:16" ht="18.75" customHeight="1" thickTop="1" thickBot="1">
      <c r="A2507" s="164"/>
      <c r="B2507" s="405"/>
      <c r="C2507" s="197" t="s">
        <v>1456</v>
      </c>
      <c r="D2507" s="37">
        <v>7500405</v>
      </c>
      <c r="E2507" s="408" t="s">
        <v>1436</v>
      </c>
      <c r="F2507" s="408"/>
      <c r="G2507" s="408"/>
      <c r="H2507" s="408"/>
      <c r="I2507" s="65" t="s">
        <v>41</v>
      </c>
      <c r="J2507" s="153" t="s">
        <v>438</v>
      </c>
      <c r="K2507" s="101">
        <v>0</v>
      </c>
      <c r="L2507" s="70">
        <f t="shared" si="208"/>
        <v>0</v>
      </c>
      <c r="M2507" s="285">
        <f t="shared" si="209"/>
        <v>0</v>
      </c>
      <c r="N2507" s="289">
        <f t="shared" si="200"/>
        <v>0</v>
      </c>
      <c r="O2507" s="76"/>
    </row>
    <row r="2508" spans="1:16" ht="18.75" customHeight="1" thickTop="1" thickBot="1">
      <c r="A2508" s="164"/>
      <c r="B2508" s="405"/>
      <c r="C2508" s="169" t="s">
        <v>1457</v>
      </c>
      <c r="D2508" s="95">
        <v>7500411</v>
      </c>
      <c r="E2508" s="414" t="s">
        <v>1436</v>
      </c>
      <c r="F2508" s="414"/>
      <c r="G2508" s="414"/>
      <c r="H2508" s="414"/>
      <c r="I2508" s="96" t="s">
        <v>41</v>
      </c>
      <c r="J2508" s="170" t="s">
        <v>1105</v>
      </c>
      <c r="K2508" s="98">
        <f>1.05*(1*K2564+2*K2568+1*K2593+1*K2604+2*K2619+1*K2697)</f>
        <v>56.746027696867067</v>
      </c>
      <c r="L2508" s="99">
        <f t="shared" si="208"/>
        <v>56.746027696867067</v>
      </c>
      <c r="M2508" s="100">
        <f t="shared" si="209"/>
        <v>2389.5752263150721</v>
      </c>
      <c r="N2508" s="69">
        <f t="shared" si="200"/>
        <v>2389.5752263150721</v>
      </c>
      <c r="O2508" s="76"/>
    </row>
    <row r="2509" spans="1:16" ht="18.75" customHeight="1" thickTop="1" thickBot="1">
      <c r="A2509" s="164"/>
      <c r="B2509" s="405"/>
      <c r="C2509" s="197" t="s">
        <v>1458</v>
      </c>
      <c r="D2509" s="37">
        <v>7500601</v>
      </c>
      <c r="E2509" s="408" t="s">
        <v>1437</v>
      </c>
      <c r="F2509" s="408"/>
      <c r="G2509" s="408"/>
      <c r="H2509" s="408"/>
      <c r="I2509" s="65" t="s">
        <v>41</v>
      </c>
      <c r="J2509" s="60" t="s">
        <v>385</v>
      </c>
      <c r="K2509" s="101">
        <f>1.05*(1*K2561+3*K2565+1*K2593+4*K2604+1*K2579)</f>
        <v>64.977914400000003</v>
      </c>
      <c r="L2509" s="70">
        <f t="shared" si="208"/>
        <v>64.977914400000003</v>
      </c>
      <c r="M2509" s="66">
        <f t="shared" si="209"/>
        <v>2736.219975384</v>
      </c>
      <c r="N2509" s="43">
        <f t="shared" si="200"/>
        <v>2736.219975384</v>
      </c>
      <c r="O2509" s="76"/>
    </row>
    <row r="2510" spans="1:16" ht="18.75" customHeight="1" thickTop="1" thickBot="1">
      <c r="A2510" s="164"/>
      <c r="B2510" s="405"/>
      <c r="C2510" s="197" t="s">
        <v>1459</v>
      </c>
      <c r="D2510" s="37">
        <v>7500604</v>
      </c>
      <c r="E2510" s="408" t="s">
        <v>1437</v>
      </c>
      <c r="F2510" s="408"/>
      <c r="G2510" s="408"/>
      <c r="H2510" s="408"/>
      <c r="I2510" s="65" t="s">
        <v>41</v>
      </c>
      <c r="J2510" s="85" t="s">
        <v>386</v>
      </c>
      <c r="K2510" s="101">
        <f>1.05*(1*K2562+3*K2566+1*K2593+4*K2605+1*K2580)</f>
        <v>192.66166499999997</v>
      </c>
      <c r="L2510" s="70">
        <f t="shared" si="208"/>
        <v>192.66166499999997</v>
      </c>
      <c r="M2510" s="66">
        <f t="shared" si="209"/>
        <v>8112.9827131499987</v>
      </c>
      <c r="N2510" s="43">
        <f t="shared" si="200"/>
        <v>8112.9827131499987</v>
      </c>
      <c r="O2510" s="76"/>
    </row>
    <row r="2511" spans="1:16" ht="18.75" customHeight="1" thickTop="1" thickBot="1">
      <c r="A2511" s="425" t="s">
        <v>4</v>
      </c>
      <c r="B2511" s="405"/>
      <c r="C2511" s="197" t="s">
        <v>1460</v>
      </c>
      <c r="D2511" s="37">
        <v>7500605</v>
      </c>
      <c r="E2511" s="408" t="s">
        <v>1437</v>
      </c>
      <c r="F2511" s="408"/>
      <c r="G2511" s="408"/>
      <c r="H2511" s="408"/>
      <c r="I2511" s="65" t="s">
        <v>41</v>
      </c>
      <c r="J2511" s="153" t="s">
        <v>438</v>
      </c>
      <c r="K2511" s="101">
        <v>0</v>
      </c>
      <c r="L2511" s="70">
        <f t="shared" si="208"/>
        <v>0</v>
      </c>
      <c r="M2511" s="285">
        <f t="shared" si="209"/>
        <v>0</v>
      </c>
      <c r="N2511" s="289">
        <f t="shared" si="200"/>
        <v>0</v>
      </c>
      <c r="O2511" s="76"/>
    </row>
    <row r="2512" spans="1:16" ht="18.75" customHeight="1" thickTop="1" thickBot="1">
      <c r="A2512" s="426"/>
      <c r="B2512" s="405"/>
      <c r="C2512" s="169" t="s">
        <v>1461</v>
      </c>
      <c r="D2512" s="95">
        <v>7500611</v>
      </c>
      <c r="E2512" s="414" t="s">
        <v>1437</v>
      </c>
      <c r="F2512" s="414"/>
      <c r="G2512" s="414"/>
      <c r="H2512" s="414"/>
      <c r="I2512" s="96" t="s">
        <v>41</v>
      </c>
      <c r="J2512" s="170" t="s">
        <v>1105</v>
      </c>
      <c r="K2512" s="98">
        <f>1.05*(1*K2564+3*K2568+1*K2593+1*K2604+3*K2619+1*K2697)</f>
        <v>76.607006545300607</v>
      </c>
      <c r="L2512" s="99">
        <f t="shared" si="208"/>
        <v>76.607006545300607</v>
      </c>
      <c r="M2512" s="100">
        <f t="shared" si="209"/>
        <v>3225.9210456226083</v>
      </c>
      <c r="N2512" s="69">
        <f t="shared" si="200"/>
        <v>3225.9210456226083</v>
      </c>
      <c r="O2512" s="76"/>
    </row>
    <row r="2513" spans="1:15" ht="18.75" customHeight="1" thickTop="1" thickBot="1">
      <c r="A2513" s="426"/>
      <c r="B2513" s="405"/>
      <c r="C2513" s="199" t="s">
        <v>1462</v>
      </c>
      <c r="D2513" s="59">
        <v>7500701</v>
      </c>
      <c r="E2513" s="428" t="s">
        <v>1438</v>
      </c>
      <c r="F2513" s="428"/>
      <c r="G2513" s="428"/>
      <c r="H2513" s="428"/>
      <c r="I2513" s="139" t="s">
        <v>41</v>
      </c>
      <c r="J2513" s="60" t="s">
        <v>385</v>
      </c>
      <c r="K2513" s="101">
        <f>1.05*(1*K2561+4*K2565+2*K2593+5*K2604+1*K2579)</f>
        <v>81.1800444</v>
      </c>
      <c r="L2513" s="70">
        <f t="shared" si="208"/>
        <v>81.1800444</v>
      </c>
      <c r="M2513" s="66">
        <f t="shared" si="209"/>
        <v>3418.491669684</v>
      </c>
      <c r="N2513" s="43">
        <f t="shared" si="200"/>
        <v>3418.491669684</v>
      </c>
      <c r="O2513" s="76"/>
    </row>
    <row r="2514" spans="1:15" ht="18.75" customHeight="1" thickTop="1" thickBot="1">
      <c r="A2514" s="426"/>
      <c r="B2514" s="405"/>
      <c r="C2514" s="197" t="s">
        <v>1463</v>
      </c>
      <c r="D2514" s="37">
        <v>7500704</v>
      </c>
      <c r="E2514" s="408" t="s">
        <v>1438</v>
      </c>
      <c r="F2514" s="408"/>
      <c r="G2514" s="408"/>
      <c r="H2514" s="408"/>
      <c r="I2514" s="65" t="s">
        <v>41</v>
      </c>
      <c r="J2514" s="85" t="s">
        <v>386</v>
      </c>
      <c r="K2514" s="101">
        <f>1.05*(1*K2562+4*K2566+2*K2593+5*K2605+1*K2580)</f>
        <v>239.840475</v>
      </c>
      <c r="L2514" s="70">
        <f t="shared" si="208"/>
        <v>239.840475</v>
      </c>
      <c r="M2514" s="66">
        <f t="shared" si="209"/>
        <v>10099.68240225</v>
      </c>
      <c r="N2514" s="43">
        <f t="shared" si="200"/>
        <v>10099.68240225</v>
      </c>
      <c r="O2514" s="76"/>
    </row>
    <row r="2515" spans="1:15" ht="18.75" customHeight="1" thickTop="1" thickBot="1">
      <c r="A2515" s="426"/>
      <c r="B2515" s="405"/>
      <c r="C2515" s="197" t="s">
        <v>1464</v>
      </c>
      <c r="D2515" s="37">
        <v>7500705</v>
      </c>
      <c r="E2515" s="408" t="s">
        <v>1438</v>
      </c>
      <c r="F2515" s="408"/>
      <c r="G2515" s="408"/>
      <c r="H2515" s="408"/>
      <c r="I2515" s="65" t="s">
        <v>41</v>
      </c>
      <c r="J2515" s="153" t="s">
        <v>438</v>
      </c>
      <c r="K2515" s="101">
        <v>0</v>
      </c>
      <c r="L2515" s="70">
        <f t="shared" si="208"/>
        <v>0</v>
      </c>
      <c r="M2515" s="285">
        <f t="shared" si="209"/>
        <v>0</v>
      </c>
      <c r="N2515" s="289">
        <f t="shared" si="200"/>
        <v>0</v>
      </c>
      <c r="O2515" s="76"/>
    </row>
    <row r="2516" spans="1:15" ht="18.75" customHeight="1" thickTop="1" thickBot="1">
      <c r="A2516" s="426"/>
      <c r="B2516" s="405"/>
      <c r="C2516" s="169" t="s">
        <v>1465</v>
      </c>
      <c r="D2516" s="95">
        <v>7500711</v>
      </c>
      <c r="E2516" s="414" t="s">
        <v>1438</v>
      </c>
      <c r="F2516" s="414"/>
      <c r="G2516" s="414"/>
      <c r="H2516" s="414"/>
      <c r="I2516" s="96" t="s">
        <v>41</v>
      </c>
      <c r="J2516" s="170" t="s">
        <v>1105</v>
      </c>
      <c r="K2516" s="98">
        <f>1.05*(1*K2564+4*K2568+2*K2593+1*K2604+4*K2619+1*K2697)</f>
        <v>97.859235393734124</v>
      </c>
      <c r="L2516" s="99">
        <f t="shared" si="208"/>
        <v>97.859235393734124</v>
      </c>
      <c r="M2516" s="100">
        <f t="shared" si="209"/>
        <v>4120.8524024301441</v>
      </c>
      <c r="N2516" s="69">
        <f t="shared" si="200"/>
        <v>4120.8524024301441</v>
      </c>
      <c r="O2516" s="76"/>
    </row>
    <row r="2517" spans="1:15" ht="18.75" customHeight="1" thickTop="1" thickBot="1">
      <c r="A2517" s="426"/>
      <c r="B2517" s="405"/>
      <c r="C2517" s="197" t="s">
        <v>1466</v>
      </c>
      <c r="D2517" s="37">
        <v>7500901</v>
      </c>
      <c r="E2517" s="408" t="s">
        <v>1439</v>
      </c>
      <c r="F2517" s="408"/>
      <c r="G2517" s="408"/>
      <c r="H2517" s="408"/>
      <c r="I2517" s="65" t="s">
        <v>41</v>
      </c>
      <c r="J2517" s="60" t="s">
        <v>385</v>
      </c>
      <c r="K2517" s="101">
        <f>1.05*(1*K2561+5*K2565+2*K2593+6*K2604+1*K2579)</f>
        <v>95.990924399999997</v>
      </c>
      <c r="L2517" s="70">
        <f t="shared" si="208"/>
        <v>95.990924399999997</v>
      </c>
      <c r="M2517" s="66">
        <f t="shared" si="209"/>
        <v>4042.177826484</v>
      </c>
      <c r="N2517" s="43">
        <f t="shared" si="200"/>
        <v>4042.177826484</v>
      </c>
      <c r="O2517" s="76"/>
    </row>
    <row r="2518" spans="1:15" ht="18.75" customHeight="1" thickTop="1" thickBot="1">
      <c r="A2518" s="426"/>
      <c r="B2518" s="405"/>
      <c r="C2518" s="197" t="s">
        <v>1467</v>
      </c>
      <c r="D2518" s="37">
        <v>7500904</v>
      </c>
      <c r="E2518" s="408" t="s">
        <v>1439</v>
      </c>
      <c r="F2518" s="408"/>
      <c r="G2518" s="408"/>
      <c r="H2518" s="408"/>
      <c r="I2518" s="65" t="s">
        <v>41</v>
      </c>
      <c r="J2518" s="85" t="s">
        <v>386</v>
      </c>
      <c r="K2518" s="101">
        <f>1.05*(1*K2562+5*K2566+2*K2593+6*K2605+1*K2580)</f>
        <v>285.62803500000001</v>
      </c>
      <c r="L2518" s="70">
        <f t="shared" si="208"/>
        <v>285.62803500000001</v>
      </c>
      <c r="M2518" s="66">
        <f t="shared" si="209"/>
        <v>12027.796553850001</v>
      </c>
      <c r="N2518" s="43">
        <f t="shared" si="200"/>
        <v>12027.796553850001</v>
      </c>
      <c r="O2518" s="76"/>
    </row>
    <row r="2519" spans="1:15" ht="18.75" customHeight="1" thickTop="1" thickBot="1">
      <c r="A2519" s="426"/>
      <c r="B2519" s="405"/>
      <c r="C2519" s="197" t="s">
        <v>1468</v>
      </c>
      <c r="D2519" s="37">
        <v>7500905</v>
      </c>
      <c r="E2519" s="408" t="s">
        <v>1439</v>
      </c>
      <c r="F2519" s="408"/>
      <c r="G2519" s="408"/>
      <c r="H2519" s="408"/>
      <c r="I2519" s="65" t="s">
        <v>41</v>
      </c>
      <c r="J2519" s="153" t="s">
        <v>438</v>
      </c>
      <c r="K2519" s="101">
        <v>0</v>
      </c>
      <c r="L2519" s="70">
        <f t="shared" si="208"/>
        <v>0</v>
      </c>
      <c r="M2519" s="285">
        <f t="shared" si="209"/>
        <v>0</v>
      </c>
      <c r="N2519" s="289">
        <f t="shared" si="200"/>
        <v>0</v>
      </c>
      <c r="O2519" s="76"/>
    </row>
    <row r="2520" spans="1:15" ht="18.75" customHeight="1" thickTop="1" thickBot="1">
      <c r="A2520" s="426"/>
      <c r="B2520" s="406"/>
      <c r="C2520" s="166" t="s">
        <v>1469</v>
      </c>
      <c r="D2520" s="106">
        <v>7500911</v>
      </c>
      <c r="E2520" s="409" t="s">
        <v>1439</v>
      </c>
      <c r="F2520" s="409"/>
      <c r="G2520" s="409"/>
      <c r="H2520" s="409"/>
      <c r="I2520" s="113" t="s">
        <v>41</v>
      </c>
      <c r="J2520" s="170" t="s">
        <v>1105</v>
      </c>
      <c r="K2520" s="114">
        <f>1.05*(1*K2564+5*K2568+2*K2593+1*K2604+5*K2619+1*K2697)</f>
        <v>117.72021424216764</v>
      </c>
      <c r="L2520" s="109">
        <f t="shared" si="208"/>
        <v>117.72021424216764</v>
      </c>
      <c r="M2520" s="108">
        <f t="shared" si="209"/>
        <v>4957.198221737679</v>
      </c>
      <c r="N2520" s="118">
        <f t="shared" si="200"/>
        <v>4957.198221737679</v>
      </c>
      <c r="O2520" s="76"/>
    </row>
    <row r="2521" spans="1:15" ht="18.75" hidden="1" customHeight="1" thickTop="1" thickBot="1">
      <c r="A2521" s="254"/>
      <c r="B2521" s="181"/>
      <c r="C2521" s="253"/>
      <c r="D2521" s="83"/>
      <c r="E2521" s="111"/>
      <c r="F2521" s="111"/>
      <c r="G2521" s="111"/>
      <c r="H2521" s="111"/>
      <c r="I2521" s="218"/>
      <c r="J2521" s="170"/>
      <c r="K2521" s="184">
        <v>0</v>
      </c>
      <c r="L2521" s="77"/>
      <c r="M2521" s="283"/>
      <c r="N2521" s="284"/>
      <c r="O2521" s="76"/>
    </row>
    <row r="2522" spans="1:15" ht="18.75" hidden="1" customHeight="1" thickTop="1" thickBot="1">
      <c r="A2522" s="254"/>
      <c r="B2522" s="181"/>
      <c r="C2522" s="253"/>
      <c r="D2522" s="83"/>
      <c r="E2522" s="111"/>
      <c r="F2522" s="111"/>
      <c r="G2522" s="111"/>
      <c r="H2522" s="111"/>
      <c r="I2522" s="218"/>
      <c r="J2522" s="170"/>
      <c r="K2522" s="184">
        <v>0</v>
      </c>
      <c r="L2522" s="77"/>
      <c r="M2522" s="283"/>
      <c r="N2522" s="284"/>
      <c r="O2522" s="76"/>
    </row>
    <row r="2523" spans="1:15" ht="18.75" hidden="1" customHeight="1" thickTop="1" thickBot="1">
      <c r="A2523" s="254"/>
      <c r="B2523" s="181"/>
      <c r="C2523" s="253"/>
      <c r="D2523" s="83"/>
      <c r="E2523" s="111"/>
      <c r="F2523" s="111"/>
      <c r="G2523" s="111"/>
      <c r="H2523" s="111"/>
      <c r="I2523" s="218"/>
      <c r="J2523" s="170"/>
      <c r="K2523" s="184">
        <v>0</v>
      </c>
      <c r="L2523" s="77"/>
      <c r="M2523" s="283"/>
      <c r="N2523" s="284"/>
      <c r="O2523" s="76"/>
    </row>
    <row r="2524" spans="1:15" ht="18.75" hidden="1" customHeight="1" thickTop="1" thickBot="1">
      <c r="A2524" s="254"/>
      <c r="B2524" s="181"/>
      <c r="C2524" s="253"/>
      <c r="D2524" s="83"/>
      <c r="E2524" s="111"/>
      <c r="F2524" s="111"/>
      <c r="G2524" s="111"/>
      <c r="H2524" s="111"/>
      <c r="I2524" s="218"/>
      <c r="J2524" s="170"/>
      <c r="K2524" s="184">
        <v>0</v>
      </c>
      <c r="L2524" s="77"/>
      <c r="M2524" s="283"/>
      <c r="N2524" s="284"/>
      <c r="O2524" s="76"/>
    </row>
    <row r="2525" spans="1:15" ht="18.75" hidden="1" customHeight="1" thickTop="1" thickBot="1">
      <c r="A2525" s="254"/>
      <c r="B2525" s="181"/>
      <c r="C2525" s="253"/>
      <c r="D2525" s="83"/>
      <c r="E2525" s="111"/>
      <c r="F2525" s="111"/>
      <c r="G2525" s="111"/>
      <c r="H2525" s="111"/>
      <c r="I2525" s="218"/>
      <c r="J2525" s="170"/>
      <c r="K2525" s="184">
        <v>0</v>
      </c>
      <c r="L2525" s="77"/>
      <c r="M2525" s="283"/>
      <c r="N2525" s="284"/>
      <c r="O2525" s="76"/>
    </row>
    <row r="2526" spans="1:15" ht="18.75" hidden="1" customHeight="1" thickTop="1" thickBot="1">
      <c r="A2526" s="254"/>
      <c r="B2526" s="181"/>
      <c r="C2526" s="253"/>
      <c r="D2526" s="83"/>
      <c r="E2526" s="111"/>
      <c r="F2526" s="111"/>
      <c r="G2526" s="111"/>
      <c r="H2526" s="111"/>
      <c r="I2526" s="218"/>
      <c r="J2526" s="170"/>
      <c r="K2526" s="184">
        <v>0</v>
      </c>
      <c r="L2526" s="77"/>
      <c r="M2526" s="283"/>
      <c r="N2526" s="284"/>
      <c r="O2526" s="76"/>
    </row>
    <row r="2527" spans="1:15" ht="18.75" hidden="1" customHeight="1" thickTop="1" thickBot="1">
      <c r="A2527" s="254"/>
      <c r="B2527" s="181"/>
      <c r="C2527" s="253"/>
      <c r="D2527" s="83"/>
      <c r="E2527" s="111"/>
      <c r="F2527" s="111"/>
      <c r="G2527" s="111"/>
      <c r="H2527" s="111"/>
      <c r="I2527" s="218"/>
      <c r="J2527" s="170"/>
      <c r="K2527" s="184">
        <v>0</v>
      </c>
      <c r="L2527" s="77"/>
      <c r="M2527" s="283"/>
      <c r="N2527" s="284"/>
      <c r="O2527" s="76"/>
    </row>
    <row r="2528" spans="1:15" ht="18.75" hidden="1" customHeight="1" thickTop="1" thickBot="1">
      <c r="A2528" s="254"/>
      <c r="B2528" s="181"/>
      <c r="C2528" s="253"/>
      <c r="D2528" s="83"/>
      <c r="E2528" s="111"/>
      <c r="F2528" s="111"/>
      <c r="G2528" s="111"/>
      <c r="H2528" s="111"/>
      <c r="I2528" s="218"/>
      <c r="J2528" s="170"/>
      <c r="K2528" s="184">
        <v>0</v>
      </c>
      <c r="L2528" s="77"/>
      <c r="M2528" s="283"/>
      <c r="N2528" s="284"/>
      <c r="O2528" s="76"/>
    </row>
    <row r="2529" spans="1:15" ht="18.75" hidden="1" customHeight="1" thickTop="1" thickBot="1">
      <c r="A2529" s="254"/>
      <c r="B2529" s="181"/>
      <c r="C2529" s="253"/>
      <c r="D2529" s="83"/>
      <c r="E2529" s="111"/>
      <c r="F2529" s="111"/>
      <c r="G2529" s="111"/>
      <c r="H2529" s="111"/>
      <c r="I2529" s="218"/>
      <c r="J2529" s="170"/>
      <c r="K2529" s="184">
        <v>0</v>
      </c>
      <c r="L2529" s="77"/>
      <c r="M2529" s="283"/>
      <c r="N2529" s="284"/>
      <c r="O2529" s="76"/>
    </row>
    <row r="2530" spans="1:15" ht="18.75" hidden="1" customHeight="1" thickTop="1" thickBot="1">
      <c r="A2530" s="254"/>
      <c r="B2530" s="181"/>
      <c r="C2530" s="253"/>
      <c r="D2530" s="83"/>
      <c r="E2530" s="111"/>
      <c r="F2530" s="111"/>
      <c r="G2530" s="111"/>
      <c r="H2530" s="111"/>
      <c r="I2530" s="218"/>
      <c r="J2530" s="170"/>
      <c r="K2530" s="184">
        <v>0</v>
      </c>
      <c r="L2530" s="77"/>
      <c r="M2530" s="283"/>
      <c r="N2530" s="284"/>
      <c r="O2530" s="76"/>
    </row>
    <row r="2531" spans="1:15" ht="18.75" customHeight="1" thickTop="1" thickBot="1">
      <c r="A2531" s="164"/>
      <c r="B2531" s="407"/>
      <c r="C2531" s="197" t="s">
        <v>1470</v>
      </c>
      <c r="D2531" s="37">
        <v>7510301</v>
      </c>
      <c r="E2531" s="408" t="s">
        <v>1440</v>
      </c>
      <c r="F2531" s="408"/>
      <c r="G2531" s="408"/>
      <c r="H2531" s="408"/>
      <c r="I2531" s="65" t="s">
        <v>41</v>
      </c>
      <c r="J2531" s="60" t="s">
        <v>385</v>
      </c>
      <c r="K2531" s="40">
        <f>1.05*(1*K2642+1*K2646+1*K2660+1*K2698)</f>
        <v>45.806350800000004</v>
      </c>
      <c r="L2531" s="41">
        <f t="shared" ref="L2531:L2550" si="210">K2531*(1-$H$3/100)</f>
        <v>45.806350800000004</v>
      </c>
      <c r="M2531" s="42">
        <f t="shared" ref="M2531:M2550" si="211">K2531*$H$2</f>
        <v>1928.9054321880001</v>
      </c>
      <c r="N2531" s="135">
        <f t="shared" si="200"/>
        <v>1928.9054321880001</v>
      </c>
      <c r="O2531" s="76"/>
    </row>
    <row r="2532" spans="1:15" ht="18.75" customHeight="1" thickTop="1" thickBot="1">
      <c r="A2532" s="164"/>
      <c r="B2532" s="405"/>
      <c r="C2532" s="197" t="s">
        <v>1471</v>
      </c>
      <c r="D2532" s="37">
        <v>7510304</v>
      </c>
      <c r="E2532" s="408" t="s">
        <v>1440</v>
      </c>
      <c r="F2532" s="408"/>
      <c r="G2532" s="408"/>
      <c r="H2532" s="408"/>
      <c r="I2532" s="65" t="s">
        <v>41</v>
      </c>
      <c r="J2532" s="85" t="s">
        <v>386</v>
      </c>
      <c r="K2532" s="101">
        <f>1.05*(1*K2643+1*K2647+1*K2660+1*K2699)</f>
        <v>105.11331600000001</v>
      </c>
      <c r="L2532" s="70">
        <f t="shared" si="210"/>
        <v>105.11331600000001</v>
      </c>
      <c r="M2532" s="66">
        <f t="shared" si="211"/>
        <v>4426.32173676</v>
      </c>
      <c r="N2532" s="43">
        <f t="shared" ref="N2532:N2550" si="212">M2532*(1-$H$3/100)</f>
        <v>4426.32173676</v>
      </c>
      <c r="O2532" s="76"/>
    </row>
    <row r="2533" spans="1:15" ht="18.75" customHeight="1" thickTop="1" thickBot="1">
      <c r="A2533" s="164"/>
      <c r="B2533" s="405"/>
      <c r="C2533" s="197" t="s">
        <v>1472</v>
      </c>
      <c r="D2533" s="37">
        <v>7510305</v>
      </c>
      <c r="E2533" s="408" t="s">
        <v>1440</v>
      </c>
      <c r="F2533" s="408"/>
      <c r="G2533" s="408"/>
      <c r="H2533" s="408"/>
      <c r="I2533" s="65" t="s">
        <v>41</v>
      </c>
      <c r="J2533" s="153" t="s">
        <v>438</v>
      </c>
      <c r="K2533" s="101">
        <v>0</v>
      </c>
      <c r="L2533" s="70">
        <f t="shared" si="210"/>
        <v>0</v>
      </c>
      <c r="M2533" s="285">
        <f t="shared" si="211"/>
        <v>0</v>
      </c>
      <c r="N2533" s="289">
        <f t="shared" si="212"/>
        <v>0</v>
      </c>
      <c r="O2533" s="76"/>
    </row>
    <row r="2534" spans="1:15" ht="18.75" customHeight="1" thickTop="1" thickBot="1">
      <c r="A2534" s="164"/>
      <c r="B2534" s="405"/>
      <c r="C2534" s="169" t="s">
        <v>1473</v>
      </c>
      <c r="D2534" s="95">
        <v>7510311</v>
      </c>
      <c r="E2534" s="414" t="s">
        <v>1440</v>
      </c>
      <c r="F2534" s="414"/>
      <c r="G2534" s="414"/>
      <c r="H2534" s="414"/>
      <c r="I2534" s="96" t="s">
        <v>41</v>
      </c>
      <c r="J2534" s="170" t="s">
        <v>1105</v>
      </c>
      <c r="K2534" s="98">
        <f>1.05*(1*K2645+1*K2649+1*K2660+1*K2701)</f>
        <v>49.49626306181203</v>
      </c>
      <c r="L2534" s="99">
        <f t="shared" si="210"/>
        <v>49.49626306181203</v>
      </c>
      <c r="M2534" s="100">
        <f t="shared" si="211"/>
        <v>2084.2876375329047</v>
      </c>
      <c r="N2534" s="69">
        <f t="shared" si="212"/>
        <v>2084.2876375329047</v>
      </c>
      <c r="O2534" s="76"/>
    </row>
    <row r="2535" spans="1:15" ht="18.75" customHeight="1" thickTop="1" thickBot="1">
      <c r="A2535" s="164"/>
      <c r="B2535" s="405"/>
      <c r="C2535" s="197" t="s">
        <v>1474</v>
      </c>
      <c r="D2535" s="37">
        <v>7510401</v>
      </c>
      <c r="E2535" s="408" t="s">
        <v>1441</v>
      </c>
      <c r="F2535" s="408"/>
      <c r="G2535" s="408"/>
      <c r="H2535" s="408"/>
      <c r="I2535" s="65" t="s">
        <v>41</v>
      </c>
      <c r="J2535" s="60" t="s">
        <v>385</v>
      </c>
      <c r="K2535" s="101">
        <f>1.05*(1*K2642+2*K2646+1*K2660+1*K2698)</f>
        <v>65.018620800000008</v>
      </c>
      <c r="L2535" s="70">
        <f t="shared" si="210"/>
        <v>65.018620800000008</v>
      </c>
      <c r="M2535" s="66">
        <f t="shared" si="211"/>
        <v>2737.9341218880004</v>
      </c>
      <c r="N2535" s="43">
        <f t="shared" si="212"/>
        <v>2737.9341218880004</v>
      </c>
      <c r="O2535" s="76"/>
    </row>
    <row r="2536" spans="1:15" ht="18.75" customHeight="1" thickTop="1" thickBot="1">
      <c r="A2536" s="164"/>
      <c r="B2536" s="405"/>
      <c r="C2536" s="197" t="s">
        <v>1475</v>
      </c>
      <c r="D2536" s="37">
        <v>7510404</v>
      </c>
      <c r="E2536" s="408" t="s">
        <v>1441</v>
      </c>
      <c r="F2536" s="408"/>
      <c r="G2536" s="408"/>
      <c r="H2536" s="408"/>
      <c r="I2536" s="65" t="s">
        <v>41</v>
      </c>
      <c r="J2536" s="85" t="s">
        <v>386</v>
      </c>
      <c r="K2536" s="101">
        <f>1.05*(1*K2643+2*K2647+1*K2660+1*K2699)</f>
        <v>152.82720600000002</v>
      </c>
      <c r="L2536" s="70">
        <f t="shared" si="210"/>
        <v>152.82720600000002</v>
      </c>
      <c r="M2536" s="66">
        <f t="shared" si="211"/>
        <v>6435.5536446600008</v>
      </c>
      <c r="N2536" s="43">
        <f t="shared" si="212"/>
        <v>6435.5536446600008</v>
      </c>
      <c r="O2536" s="76"/>
    </row>
    <row r="2537" spans="1:15" ht="18.75" customHeight="1" thickTop="1" thickBot="1">
      <c r="A2537" s="164"/>
      <c r="B2537" s="405"/>
      <c r="C2537" s="197" t="s">
        <v>1476</v>
      </c>
      <c r="D2537" s="37">
        <v>7510405</v>
      </c>
      <c r="E2537" s="408" t="s">
        <v>1441</v>
      </c>
      <c r="F2537" s="408"/>
      <c r="G2537" s="408"/>
      <c r="H2537" s="408"/>
      <c r="I2537" s="65" t="s">
        <v>41</v>
      </c>
      <c r="J2537" s="153" t="s">
        <v>438</v>
      </c>
      <c r="K2537" s="101">
        <v>0</v>
      </c>
      <c r="L2537" s="70">
        <f t="shared" si="210"/>
        <v>0</v>
      </c>
      <c r="M2537" s="285">
        <f t="shared" si="211"/>
        <v>0</v>
      </c>
      <c r="N2537" s="289">
        <f t="shared" si="212"/>
        <v>0</v>
      </c>
      <c r="O2537" s="76"/>
    </row>
    <row r="2538" spans="1:15" ht="18.75" customHeight="1" thickTop="1" thickBot="1">
      <c r="A2538" s="164"/>
      <c r="B2538" s="405"/>
      <c r="C2538" s="169" t="s">
        <v>1477</v>
      </c>
      <c r="D2538" s="95">
        <v>7510411</v>
      </c>
      <c r="E2538" s="414" t="s">
        <v>1441</v>
      </c>
      <c r="F2538" s="414"/>
      <c r="G2538" s="414"/>
      <c r="H2538" s="414"/>
      <c r="I2538" s="96" t="s">
        <v>41</v>
      </c>
      <c r="J2538" s="170" t="s">
        <v>1105</v>
      </c>
      <c r="K2538" s="98">
        <f>1.05*(1*K2645+2*K2649+1*K2660+1*K2701)</f>
        <v>70.275343061812023</v>
      </c>
      <c r="L2538" s="99">
        <f t="shared" si="210"/>
        <v>70.275343061812023</v>
      </c>
      <c r="M2538" s="100">
        <f t="shared" si="211"/>
        <v>2959.2946963329041</v>
      </c>
      <c r="N2538" s="69">
        <f t="shared" si="212"/>
        <v>2959.2946963329041</v>
      </c>
      <c r="O2538" s="76"/>
    </row>
    <row r="2539" spans="1:15" ht="18.75" customHeight="1" thickTop="1" thickBot="1">
      <c r="A2539" s="164"/>
      <c r="B2539" s="405"/>
      <c r="C2539" s="199" t="s">
        <v>1478</v>
      </c>
      <c r="D2539" s="59">
        <v>7510601</v>
      </c>
      <c r="E2539" s="428" t="s">
        <v>1442</v>
      </c>
      <c r="F2539" s="428"/>
      <c r="G2539" s="428"/>
      <c r="H2539" s="428"/>
      <c r="I2539" s="139" t="s">
        <v>41</v>
      </c>
      <c r="J2539" s="60" t="s">
        <v>385</v>
      </c>
      <c r="K2539" s="101">
        <f>1.05*(1*K2642+3*K2646+1*K2660+1*K2698)</f>
        <v>84.230890800000012</v>
      </c>
      <c r="L2539" s="70">
        <f t="shared" si="210"/>
        <v>84.230890800000012</v>
      </c>
      <c r="M2539" s="66">
        <f t="shared" si="211"/>
        <v>3546.9628115880005</v>
      </c>
      <c r="N2539" s="43">
        <f t="shared" si="212"/>
        <v>3546.9628115880005</v>
      </c>
      <c r="O2539" s="76"/>
    </row>
    <row r="2540" spans="1:15" ht="18.75" customHeight="1" thickTop="1" thickBot="1">
      <c r="A2540" s="164"/>
      <c r="B2540" s="405"/>
      <c r="C2540" s="197" t="s">
        <v>1479</v>
      </c>
      <c r="D2540" s="37">
        <v>7510604</v>
      </c>
      <c r="E2540" s="408" t="s">
        <v>1442</v>
      </c>
      <c r="F2540" s="408"/>
      <c r="G2540" s="408"/>
      <c r="H2540" s="408"/>
      <c r="I2540" s="65" t="s">
        <v>41</v>
      </c>
      <c r="J2540" s="85" t="s">
        <v>386</v>
      </c>
      <c r="K2540" s="101">
        <f>1.05*(1*K2643+3*K2647+1*K2660+1*K2699)</f>
        <v>200.54109600000001</v>
      </c>
      <c r="L2540" s="70">
        <f t="shared" si="210"/>
        <v>200.54109600000001</v>
      </c>
      <c r="M2540" s="66">
        <f t="shared" si="211"/>
        <v>8444.7855525600007</v>
      </c>
      <c r="N2540" s="43">
        <f t="shared" si="212"/>
        <v>8444.7855525600007</v>
      </c>
      <c r="O2540" s="76"/>
    </row>
    <row r="2541" spans="1:15" ht="18.75" customHeight="1" thickTop="1" thickBot="1">
      <c r="A2541" s="164"/>
      <c r="B2541" s="405"/>
      <c r="C2541" s="197" t="s">
        <v>1480</v>
      </c>
      <c r="D2541" s="37">
        <v>7510605</v>
      </c>
      <c r="E2541" s="408" t="s">
        <v>1442</v>
      </c>
      <c r="F2541" s="408"/>
      <c r="G2541" s="408"/>
      <c r="H2541" s="408"/>
      <c r="I2541" s="65" t="s">
        <v>41</v>
      </c>
      <c r="J2541" s="153" t="s">
        <v>438</v>
      </c>
      <c r="K2541" s="48">
        <v>0</v>
      </c>
      <c r="L2541" s="49">
        <f t="shared" si="210"/>
        <v>0</v>
      </c>
      <c r="M2541" s="279">
        <f t="shared" si="211"/>
        <v>0</v>
      </c>
      <c r="N2541" s="280">
        <f t="shared" si="212"/>
        <v>0</v>
      </c>
      <c r="O2541" s="76"/>
    </row>
    <row r="2542" spans="1:15" ht="18.75" customHeight="1" thickTop="1" thickBot="1">
      <c r="A2542" s="164"/>
      <c r="B2542" s="405"/>
      <c r="C2542" s="169" t="s">
        <v>1481</v>
      </c>
      <c r="D2542" s="95">
        <v>7510611</v>
      </c>
      <c r="E2542" s="414" t="s">
        <v>1442</v>
      </c>
      <c r="F2542" s="414"/>
      <c r="G2542" s="414"/>
      <c r="H2542" s="414"/>
      <c r="I2542" s="96" t="s">
        <v>41</v>
      </c>
      <c r="J2542" s="170" t="s">
        <v>1105</v>
      </c>
      <c r="K2542" s="98">
        <f>1.05*(1*K2645+3*K2649+1*K2660+1*K2701)</f>
        <v>91.054423061812017</v>
      </c>
      <c r="L2542" s="99">
        <f t="shared" si="210"/>
        <v>91.054423061812017</v>
      </c>
      <c r="M2542" s="100">
        <f t="shared" si="211"/>
        <v>3834.301755132904</v>
      </c>
      <c r="N2542" s="69">
        <f t="shared" si="212"/>
        <v>3834.301755132904</v>
      </c>
      <c r="O2542" s="76"/>
    </row>
    <row r="2543" spans="1:15" ht="18.75" customHeight="1" thickTop="1" thickBot="1">
      <c r="A2543" s="164"/>
      <c r="B2543" s="405"/>
      <c r="C2543" s="197" t="s">
        <v>1482</v>
      </c>
      <c r="D2543" s="37">
        <v>7510701</v>
      </c>
      <c r="E2543" s="408" t="s">
        <v>1443</v>
      </c>
      <c r="F2543" s="408"/>
      <c r="G2543" s="408"/>
      <c r="H2543" s="408"/>
      <c r="I2543" s="65" t="s">
        <v>41</v>
      </c>
      <c r="J2543" s="60" t="s">
        <v>385</v>
      </c>
      <c r="K2543" s="101">
        <f>1.05*(1*K2642+4*K2646+2*K2660+1*K2698)</f>
        <v>107.5867968</v>
      </c>
      <c r="L2543" s="70">
        <f t="shared" si="210"/>
        <v>107.5867968</v>
      </c>
      <c r="M2543" s="66">
        <f t="shared" si="211"/>
        <v>4530.4800132480004</v>
      </c>
      <c r="N2543" s="43">
        <f t="shared" si="212"/>
        <v>4530.4800132480004</v>
      </c>
      <c r="O2543" s="76"/>
    </row>
    <row r="2544" spans="1:15" ht="18.75" customHeight="1" thickTop="1" thickBot="1">
      <c r="A2544" s="164"/>
      <c r="B2544" s="405"/>
      <c r="C2544" s="197" t="s">
        <v>1483</v>
      </c>
      <c r="D2544" s="37">
        <v>7510704</v>
      </c>
      <c r="E2544" s="408" t="s">
        <v>1443</v>
      </c>
      <c r="F2544" s="408"/>
      <c r="G2544" s="408"/>
      <c r="H2544" s="408"/>
      <c r="I2544" s="65" t="s">
        <v>41</v>
      </c>
      <c r="J2544" s="85" t="s">
        <v>386</v>
      </c>
      <c r="K2544" s="101">
        <f>1.05*(1*K2643+4*K2647+2*K2660+1*K2699)</f>
        <v>252.39862200000002</v>
      </c>
      <c r="L2544" s="70">
        <f t="shared" si="210"/>
        <v>252.39862200000002</v>
      </c>
      <c r="M2544" s="66">
        <f t="shared" si="211"/>
        <v>10628.50597242</v>
      </c>
      <c r="N2544" s="43">
        <f t="shared" si="212"/>
        <v>10628.50597242</v>
      </c>
      <c r="O2544" s="76"/>
    </row>
    <row r="2545" spans="1:15" ht="18.75" customHeight="1" thickTop="1" thickBot="1">
      <c r="A2545" s="164"/>
      <c r="B2545" s="405"/>
      <c r="C2545" s="197" t="s">
        <v>1484</v>
      </c>
      <c r="D2545" s="37">
        <v>7510705</v>
      </c>
      <c r="E2545" s="408" t="s">
        <v>1443</v>
      </c>
      <c r="F2545" s="408"/>
      <c r="G2545" s="408"/>
      <c r="H2545" s="408"/>
      <c r="I2545" s="65" t="s">
        <v>41</v>
      </c>
      <c r="J2545" s="153" t="s">
        <v>438</v>
      </c>
      <c r="K2545" s="101">
        <v>0</v>
      </c>
      <c r="L2545" s="70">
        <f t="shared" si="210"/>
        <v>0</v>
      </c>
      <c r="M2545" s="285">
        <f t="shared" si="211"/>
        <v>0</v>
      </c>
      <c r="N2545" s="289">
        <f t="shared" si="212"/>
        <v>0</v>
      </c>
      <c r="O2545" s="76"/>
    </row>
    <row r="2546" spans="1:15" ht="18.75" customHeight="1" thickTop="1" thickBot="1">
      <c r="A2546" s="164"/>
      <c r="B2546" s="405"/>
      <c r="C2546" s="169" t="s">
        <v>1485</v>
      </c>
      <c r="D2546" s="95">
        <v>7510711</v>
      </c>
      <c r="E2546" s="414" t="s">
        <v>1443</v>
      </c>
      <c r="F2546" s="414"/>
      <c r="G2546" s="414"/>
      <c r="H2546" s="414"/>
      <c r="I2546" s="96" t="s">
        <v>41</v>
      </c>
      <c r="J2546" s="170" t="s">
        <v>1105</v>
      </c>
      <c r="K2546" s="98">
        <f>1.05*(1*K2645+4*K2649+2*K2660+1*K2701)</f>
        <v>115.97713906181203</v>
      </c>
      <c r="L2546" s="99">
        <f t="shared" si="210"/>
        <v>115.97713906181203</v>
      </c>
      <c r="M2546" s="100">
        <f t="shared" si="211"/>
        <v>4883.7973258929042</v>
      </c>
      <c r="N2546" s="69">
        <f t="shared" si="212"/>
        <v>4883.7973258929042</v>
      </c>
      <c r="O2546" s="76"/>
    </row>
    <row r="2547" spans="1:15" ht="18.75" customHeight="1" thickTop="1" thickBot="1">
      <c r="A2547" s="164"/>
      <c r="B2547" s="405"/>
      <c r="C2547" s="197" t="s">
        <v>1486</v>
      </c>
      <c r="D2547" s="37">
        <v>7510901</v>
      </c>
      <c r="E2547" s="408" t="s">
        <v>1444</v>
      </c>
      <c r="F2547" s="408"/>
      <c r="G2547" s="408"/>
      <c r="H2547" s="408"/>
      <c r="I2547" s="65" t="s">
        <v>41</v>
      </c>
      <c r="J2547" s="60" t="s">
        <v>385</v>
      </c>
      <c r="K2547" s="101">
        <f>1.05*(1*K2642+5*K2646+2*K2660+1*K2698)</f>
        <v>126.79906679999999</v>
      </c>
      <c r="L2547" s="70">
        <f t="shared" si="210"/>
        <v>126.79906679999999</v>
      </c>
      <c r="M2547" s="66">
        <f t="shared" si="211"/>
        <v>5339.5087029479992</v>
      </c>
      <c r="N2547" s="43">
        <f t="shared" si="212"/>
        <v>5339.5087029479992</v>
      </c>
      <c r="O2547" s="76"/>
    </row>
    <row r="2548" spans="1:15" ht="18.75" customHeight="1" thickTop="1" thickBot="1">
      <c r="A2548" s="164"/>
      <c r="B2548" s="405"/>
      <c r="C2548" s="197" t="s">
        <v>1487</v>
      </c>
      <c r="D2548" s="37">
        <v>7510904</v>
      </c>
      <c r="E2548" s="408" t="s">
        <v>1444</v>
      </c>
      <c r="F2548" s="408"/>
      <c r="G2548" s="408"/>
      <c r="H2548" s="408"/>
      <c r="I2548" s="65" t="s">
        <v>41</v>
      </c>
      <c r="J2548" s="85" t="s">
        <v>386</v>
      </c>
      <c r="K2548" s="101">
        <f>1.05*(1*K2643+5*K2647+2*K2660+1*K2699)</f>
        <v>300.11251200000009</v>
      </c>
      <c r="L2548" s="70">
        <f t="shared" si="210"/>
        <v>300.11251200000009</v>
      </c>
      <c r="M2548" s="66">
        <f t="shared" si="211"/>
        <v>12637.737880320004</v>
      </c>
      <c r="N2548" s="43">
        <f t="shared" si="212"/>
        <v>12637.737880320004</v>
      </c>
      <c r="O2548" s="76"/>
    </row>
    <row r="2549" spans="1:15" ht="18.75" customHeight="1" thickTop="1" thickBot="1">
      <c r="A2549" s="164"/>
      <c r="B2549" s="405"/>
      <c r="C2549" s="197" t="s">
        <v>1488</v>
      </c>
      <c r="D2549" s="37">
        <v>7510905</v>
      </c>
      <c r="E2549" s="408" t="s">
        <v>1444</v>
      </c>
      <c r="F2549" s="408"/>
      <c r="G2549" s="408"/>
      <c r="H2549" s="408"/>
      <c r="I2549" s="65" t="s">
        <v>41</v>
      </c>
      <c r="J2549" s="153" t="s">
        <v>438</v>
      </c>
      <c r="K2549" s="101">
        <v>0</v>
      </c>
      <c r="L2549" s="70">
        <f t="shared" si="210"/>
        <v>0</v>
      </c>
      <c r="M2549" s="285">
        <f t="shared" si="211"/>
        <v>0</v>
      </c>
      <c r="N2549" s="289">
        <f t="shared" si="212"/>
        <v>0</v>
      </c>
      <c r="O2549" s="76"/>
    </row>
    <row r="2550" spans="1:15" ht="18.75" customHeight="1" thickTop="1" thickBot="1">
      <c r="A2550" s="164"/>
      <c r="B2550" s="406"/>
      <c r="C2550" s="166" t="s">
        <v>1489</v>
      </c>
      <c r="D2550" s="106">
        <v>7510911</v>
      </c>
      <c r="E2550" s="409" t="s">
        <v>1444</v>
      </c>
      <c r="F2550" s="409"/>
      <c r="G2550" s="409"/>
      <c r="H2550" s="409"/>
      <c r="I2550" s="113" t="s">
        <v>41</v>
      </c>
      <c r="J2550" s="170" t="s">
        <v>1105</v>
      </c>
      <c r="K2550" s="114">
        <f>1.05*(1*K2645+5*K2649+2*K2660+1*K2701)</f>
        <v>136.75621906181203</v>
      </c>
      <c r="L2550" s="109">
        <f t="shared" si="210"/>
        <v>136.75621906181203</v>
      </c>
      <c r="M2550" s="108">
        <f t="shared" si="211"/>
        <v>5758.8043846929049</v>
      </c>
      <c r="N2550" s="118">
        <f t="shared" si="212"/>
        <v>5758.8043846929049</v>
      </c>
      <c r="O2550" s="76"/>
    </row>
    <row r="2551" spans="1:15" ht="18.75" hidden="1" customHeight="1" thickTop="1" thickBot="1">
      <c r="A2551" s="164"/>
      <c r="B2551" s="181"/>
      <c r="C2551" s="253"/>
      <c r="D2551" s="83"/>
      <c r="E2551" s="111"/>
      <c r="F2551" s="111"/>
      <c r="G2551" s="111"/>
      <c r="H2551" s="111"/>
      <c r="I2551" s="218"/>
      <c r="J2551" s="170"/>
      <c r="K2551" s="184">
        <v>0</v>
      </c>
      <c r="L2551" s="77"/>
      <c r="M2551" s="105"/>
      <c r="N2551" s="44"/>
      <c r="O2551" s="76"/>
    </row>
    <row r="2552" spans="1:15" ht="18.75" hidden="1" customHeight="1" thickTop="1" thickBot="1">
      <c r="A2552" s="164"/>
      <c r="B2552" s="181"/>
      <c r="C2552" s="253"/>
      <c r="D2552" s="83"/>
      <c r="E2552" s="111"/>
      <c r="F2552" s="111"/>
      <c r="G2552" s="111"/>
      <c r="H2552" s="111"/>
      <c r="I2552" s="218"/>
      <c r="J2552" s="170"/>
      <c r="K2552" s="184">
        <v>0</v>
      </c>
      <c r="L2552" s="77"/>
      <c r="M2552" s="105"/>
      <c r="N2552" s="44"/>
      <c r="O2552" s="76"/>
    </row>
    <row r="2553" spans="1:15" ht="18.75" hidden="1" customHeight="1" thickTop="1" thickBot="1">
      <c r="A2553" s="164"/>
      <c r="B2553" s="181"/>
      <c r="C2553" s="253"/>
      <c r="D2553" s="83"/>
      <c r="E2553" s="111"/>
      <c r="F2553" s="111"/>
      <c r="G2553" s="111"/>
      <c r="H2553" s="111"/>
      <c r="I2553" s="218"/>
      <c r="J2553" s="170"/>
      <c r="K2553" s="184">
        <v>0</v>
      </c>
      <c r="L2553" s="77"/>
      <c r="M2553" s="105"/>
      <c r="N2553" s="44"/>
      <c r="O2553" s="76"/>
    </row>
    <row r="2554" spans="1:15" ht="18.75" hidden="1" customHeight="1" thickTop="1" thickBot="1">
      <c r="A2554" s="164"/>
      <c r="B2554" s="181"/>
      <c r="C2554" s="253"/>
      <c r="D2554" s="83"/>
      <c r="E2554" s="111"/>
      <c r="F2554" s="111"/>
      <c r="G2554" s="111"/>
      <c r="H2554" s="111"/>
      <c r="I2554" s="218"/>
      <c r="J2554" s="170"/>
      <c r="K2554" s="184">
        <v>0</v>
      </c>
      <c r="L2554" s="77"/>
      <c r="M2554" s="105"/>
      <c r="N2554" s="44"/>
      <c r="O2554" s="76"/>
    </row>
    <row r="2555" spans="1:15" ht="18.75" hidden="1" customHeight="1" thickTop="1" thickBot="1">
      <c r="A2555" s="164"/>
      <c r="B2555" s="181"/>
      <c r="C2555" s="253"/>
      <c r="D2555" s="83"/>
      <c r="E2555" s="111"/>
      <c r="F2555" s="111"/>
      <c r="G2555" s="111"/>
      <c r="H2555" s="111"/>
      <c r="I2555" s="218"/>
      <c r="J2555" s="170"/>
      <c r="K2555" s="184">
        <v>0</v>
      </c>
      <c r="L2555" s="77"/>
      <c r="M2555" s="105"/>
      <c r="N2555" s="44"/>
      <c r="O2555" s="76"/>
    </row>
    <row r="2556" spans="1:15" ht="18.75" hidden="1" customHeight="1" thickTop="1" thickBot="1">
      <c r="A2556" s="164"/>
      <c r="B2556" s="181"/>
      <c r="C2556" s="253"/>
      <c r="D2556" s="83"/>
      <c r="E2556" s="111"/>
      <c r="F2556" s="111"/>
      <c r="G2556" s="111"/>
      <c r="H2556" s="111"/>
      <c r="I2556" s="218"/>
      <c r="J2556" s="170"/>
      <c r="K2556" s="184">
        <v>0</v>
      </c>
      <c r="L2556" s="77"/>
      <c r="M2556" s="105"/>
      <c r="N2556" s="44"/>
      <c r="O2556" s="76"/>
    </row>
    <row r="2557" spans="1:15" ht="18.75" hidden="1" customHeight="1" thickTop="1" thickBot="1">
      <c r="A2557" s="164"/>
      <c r="B2557" s="181"/>
      <c r="C2557" s="253"/>
      <c r="D2557" s="83"/>
      <c r="E2557" s="111"/>
      <c r="F2557" s="111"/>
      <c r="G2557" s="111"/>
      <c r="H2557" s="111"/>
      <c r="I2557" s="218"/>
      <c r="J2557" s="170"/>
      <c r="K2557" s="184">
        <v>0</v>
      </c>
      <c r="L2557" s="77"/>
      <c r="M2557" s="105"/>
      <c r="N2557" s="44"/>
      <c r="O2557" s="76"/>
    </row>
    <row r="2558" spans="1:15" ht="18.75" hidden="1" customHeight="1" thickTop="1" thickBot="1">
      <c r="A2558" s="164"/>
      <c r="B2558" s="181"/>
      <c r="C2558" s="253"/>
      <c r="D2558" s="83"/>
      <c r="E2558" s="111"/>
      <c r="F2558" s="111"/>
      <c r="G2558" s="111"/>
      <c r="H2558" s="111"/>
      <c r="I2558" s="218"/>
      <c r="J2558" s="170"/>
      <c r="K2558" s="184">
        <v>0</v>
      </c>
      <c r="L2558" s="77"/>
      <c r="M2558" s="105"/>
      <c r="N2558" s="44"/>
      <c r="O2558" s="76"/>
    </row>
    <row r="2559" spans="1:15" ht="18.75" hidden="1" customHeight="1" thickTop="1" thickBot="1">
      <c r="A2559" s="164"/>
      <c r="B2559" s="181"/>
      <c r="C2559" s="253"/>
      <c r="D2559" s="83"/>
      <c r="E2559" s="111"/>
      <c r="F2559" s="111"/>
      <c r="G2559" s="111"/>
      <c r="H2559" s="111"/>
      <c r="I2559" s="218"/>
      <c r="J2559" s="170"/>
      <c r="K2559" s="184">
        <v>0</v>
      </c>
      <c r="L2559" s="77"/>
      <c r="M2559" s="105"/>
      <c r="N2559" s="44"/>
      <c r="O2559" s="76"/>
    </row>
    <row r="2560" spans="1:15" ht="18.75" hidden="1" customHeight="1" thickTop="1" thickBot="1">
      <c r="A2560" s="164"/>
      <c r="B2560" s="181"/>
      <c r="C2560" s="253"/>
      <c r="D2560" s="83"/>
      <c r="E2560" s="111"/>
      <c r="F2560" s="111"/>
      <c r="G2560" s="111"/>
      <c r="H2560" s="111"/>
      <c r="I2560" s="218"/>
      <c r="J2560" s="170"/>
      <c r="K2560" s="184">
        <v>0</v>
      </c>
      <c r="L2560" s="77"/>
      <c r="M2560" s="105"/>
      <c r="N2560" s="44"/>
      <c r="O2560" s="76"/>
    </row>
    <row r="2561" spans="1:15" ht="18.75" customHeight="1" thickTop="1" thickBot="1">
      <c r="A2561" s="425" t="s">
        <v>4</v>
      </c>
      <c r="B2561" s="407"/>
      <c r="C2561" s="136" t="s">
        <v>1490</v>
      </c>
      <c r="D2561" s="132">
        <v>7520001</v>
      </c>
      <c r="E2561" s="419" t="s">
        <v>1446</v>
      </c>
      <c r="F2561" s="419"/>
      <c r="G2561" s="419"/>
      <c r="H2561" s="419"/>
      <c r="I2561" s="133" t="s">
        <v>41</v>
      </c>
      <c r="J2561" s="60" t="s">
        <v>385</v>
      </c>
      <c r="K2561" s="101">
        <v>12.377599999999999</v>
      </c>
      <c r="L2561" s="70">
        <f t="shared" ref="L2561:L2568" si="213">K2561*(1-$H$3/100)</f>
        <v>12.377599999999999</v>
      </c>
      <c r="M2561" s="66">
        <f t="shared" ref="M2561:M2568" si="214">K2561*$H$2</f>
        <v>521.22073599999999</v>
      </c>
      <c r="N2561" s="43">
        <f t="shared" ref="N2561:N2568" si="215">M2561*(1-$H$3/100)</f>
        <v>521.22073599999999</v>
      </c>
      <c r="O2561" s="76"/>
    </row>
    <row r="2562" spans="1:15" ht="18.75" customHeight="1" thickTop="1" thickBot="1">
      <c r="A2562" s="426"/>
      <c r="B2562" s="405"/>
      <c r="C2562" s="38" t="s">
        <v>1491</v>
      </c>
      <c r="D2562" s="37">
        <v>7520004</v>
      </c>
      <c r="E2562" s="408" t="s">
        <v>1446</v>
      </c>
      <c r="F2562" s="408"/>
      <c r="G2562" s="408"/>
      <c r="H2562" s="408"/>
      <c r="I2562" s="65" t="s">
        <v>41</v>
      </c>
      <c r="J2562" s="85" t="s">
        <v>386</v>
      </c>
      <c r="K2562" s="101">
        <v>39.401699999999998</v>
      </c>
      <c r="L2562" s="70">
        <f t="shared" si="213"/>
        <v>39.401699999999998</v>
      </c>
      <c r="M2562" s="66">
        <f t="shared" si="214"/>
        <v>1659.2055869999999</v>
      </c>
      <c r="N2562" s="43">
        <f t="shared" si="215"/>
        <v>1659.2055869999999</v>
      </c>
      <c r="O2562" s="76"/>
    </row>
    <row r="2563" spans="1:15" ht="18.75" customHeight="1" thickTop="1" thickBot="1">
      <c r="A2563" s="426"/>
      <c r="B2563" s="405"/>
      <c r="C2563" s="38" t="s">
        <v>1492</v>
      </c>
      <c r="D2563" s="37">
        <v>7520005</v>
      </c>
      <c r="E2563" s="408" t="s">
        <v>1446</v>
      </c>
      <c r="F2563" s="408"/>
      <c r="G2563" s="408"/>
      <c r="H2563" s="408"/>
      <c r="I2563" s="65" t="s">
        <v>41</v>
      </c>
      <c r="J2563" s="153" t="s">
        <v>438</v>
      </c>
      <c r="K2563" s="101">
        <v>0</v>
      </c>
      <c r="L2563" s="70">
        <f t="shared" si="213"/>
        <v>0</v>
      </c>
      <c r="M2563" s="285">
        <f t="shared" si="214"/>
        <v>0</v>
      </c>
      <c r="N2563" s="289">
        <f t="shared" si="215"/>
        <v>0</v>
      </c>
      <c r="O2563" s="76"/>
    </row>
    <row r="2564" spans="1:15" ht="18.75" customHeight="1" thickTop="1" thickBot="1">
      <c r="A2564" s="426"/>
      <c r="B2564" s="405"/>
      <c r="C2564" s="112" t="s">
        <v>1493</v>
      </c>
      <c r="D2564" s="95">
        <v>7520011</v>
      </c>
      <c r="E2564" s="414" t="s">
        <v>1446</v>
      </c>
      <c r="F2564" s="414"/>
      <c r="G2564" s="414"/>
      <c r="H2564" s="414"/>
      <c r="I2564" s="96" t="s">
        <v>41</v>
      </c>
      <c r="J2564" s="170" t="s">
        <v>1105</v>
      </c>
      <c r="K2564" s="98">
        <v>13.160399999999999</v>
      </c>
      <c r="L2564" s="99">
        <f t="shared" si="213"/>
        <v>13.160399999999999</v>
      </c>
      <c r="M2564" s="100">
        <f t="shared" si="214"/>
        <v>554.18444399999998</v>
      </c>
      <c r="N2564" s="69">
        <f t="shared" si="215"/>
        <v>554.18444399999998</v>
      </c>
      <c r="O2564" s="76"/>
    </row>
    <row r="2565" spans="1:15" ht="18.75" customHeight="1" thickTop="1" thickBot="1">
      <c r="A2565" s="426"/>
      <c r="B2565" s="405"/>
      <c r="C2565" s="38" t="s">
        <v>1494</v>
      </c>
      <c r="D2565" s="37">
        <v>7521601</v>
      </c>
      <c r="E2565" s="408" t="s">
        <v>1445</v>
      </c>
      <c r="F2565" s="408"/>
      <c r="G2565" s="408"/>
      <c r="H2565" s="408"/>
      <c r="I2565" s="65" t="s">
        <v>41</v>
      </c>
      <c r="J2565" s="60" t="s">
        <v>385</v>
      </c>
      <c r="K2565" s="101">
        <v>12.377599999999999</v>
      </c>
      <c r="L2565" s="70">
        <f t="shared" si="213"/>
        <v>12.377599999999999</v>
      </c>
      <c r="M2565" s="66">
        <f t="shared" si="214"/>
        <v>521.22073599999999</v>
      </c>
      <c r="N2565" s="43">
        <f t="shared" si="215"/>
        <v>521.22073599999999</v>
      </c>
      <c r="O2565" s="76"/>
    </row>
    <row r="2566" spans="1:15" ht="18.75" customHeight="1" thickTop="1" thickBot="1">
      <c r="A2566" s="426"/>
      <c r="B2566" s="405"/>
      <c r="C2566" s="38" t="s">
        <v>1495</v>
      </c>
      <c r="D2566" s="37">
        <v>7521604</v>
      </c>
      <c r="E2566" s="408" t="s">
        <v>1445</v>
      </c>
      <c r="F2566" s="408"/>
      <c r="G2566" s="408"/>
      <c r="H2566" s="408"/>
      <c r="I2566" s="65" t="s">
        <v>41</v>
      </c>
      <c r="J2566" s="85" t="s">
        <v>386</v>
      </c>
      <c r="K2566" s="101">
        <v>39.401699999999998</v>
      </c>
      <c r="L2566" s="70">
        <f t="shared" si="213"/>
        <v>39.401699999999998</v>
      </c>
      <c r="M2566" s="66">
        <f t="shared" si="214"/>
        <v>1659.2055869999999</v>
      </c>
      <c r="N2566" s="43">
        <f t="shared" si="215"/>
        <v>1659.2055869999999</v>
      </c>
      <c r="O2566" s="76"/>
    </row>
    <row r="2567" spans="1:15" ht="18.75" customHeight="1" thickTop="1" thickBot="1">
      <c r="A2567" s="426"/>
      <c r="B2567" s="405"/>
      <c r="C2567" s="38" t="s">
        <v>1496</v>
      </c>
      <c r="D2567" s="37">
        <v>7521605</v>
      </c>
      <c r="E2567" s="408" t="s">
        <v>1445</v>
      </c>
      <c r="F2567" s="408"/>
      <c r="G2567" s="408"/>
      <c r="H2567" s="408"/>
      <c r="I2567" s="65" t="s">
        <v>41</v>
      </c>
      <c r="J2567" s="153" t="s">
        <v>438</v>
      </c>
      <c r="K2567" s="101">
        <v>0</v>
      </c>
      <c r="L2567" s="70">
        <f t="shared" si="213"/>
        <v>0</v>
      </c>
      <c r="M2567" s="285">
        <f t="shared" si="214"/>
        <v>0</v>
      </c>
      <c r="N2567" s="289">
        <f t="shared" si="215"/>
        <v>0</v>
      </c>
      <c r="O2567" s="76"/>
    </row>
    <row r="2568" spans="1:15" ht="18.75" customHeight="1" thickTop="1" thickBot="1">
      <c r="A2568" s="426"/>
      <c r="B2568" s="406"/>
      <c r="C2568" s="110" t="s">
        <v>1497</v>
      </c>
      <c r="D2568" s="106">
        <v>7521611</v>
      </c>
      <c r="E2568" s="409" t="s">
        <v>1445</v>
      </c>
      <c r="F2568" s="409"/>
      <c r="G2568" s="409"/>
      <c r="H2568" s="409"/>
      <c r="I2568" s="113" t="s">
        <v>41</v>
      </c>
      <c r="J2568" s="170" t="s">
        <v>1105</v>
      </c>
      <c r="K2568" s="109">
        <v>13.160399999999999</v>
      </c>
      <c r="L2568" s="109">
        <f t="shared" si="213"/>
        <v>13.160399999999999</v>
      </c>
      <c r="M2568" s="108">
        <f t="shared" si="214"/>
        <v>554.18444399999998</v>
      </c>
      <c r="N2568" s="118">
        <f t="shared" si="215"/>
        <v>554.18444399999998</v>
      </c>
      <c r="O2568" s="76"/>
    </row>
    <row r="2569" spans="1:15" ht="18.75" hidden="1" customHeight="1" thickTop="1" thickBot="1">
      <c r="A2569" s="426"/>
      <c r="B2569" s="181"/>
      <c r="C2569" s="111"/>
      <c r="D2569" s="83"/>
      <c r="E2569" s="111"/>
      <c r="F2569" s="111"/>
      <c r="G2569" s="111"/>
      <c r="H2569" s="111"/>
      <c r="I2569" s="218"/>
      <c r="J2569" s="170"/>
      <c r="K2569" s="77">
        <v>0</v>
      </c>
      <c r="L2569" s="77"/>
      <c r="M2569" s="105"/>
      <c r="N2569" s="44"/>
      <c r="O2569" s="76"/>
    </row>
    <row r="2570" spans="1:15" ht="18.75" hidden="1" customHeight="1" thickTop="1" thickBot="1">
      <c r="A2570" s="426"/>
      <c r="B2570" s="181"/>
      <c r="C2570" s="111"/>
      <c r="D2570" s="83"/>
      <c r="E2570" s="111"/>
      <c r="F2570" s="111"/>
      <c r="G2570" s="111"/>
      <c r="H2570" s="111"/>
      <c r="I2570" s="218"/>
      <c r="J2570" s="170"/>
      <c r="K2570" s="77">
        <v>0</v>
      </c>
      <c r="L2570" s="77"/>
      <c r="M2570" s="105"/>
      <c r="N2570" s="44"/>
      <c r="O2570" s="76"/>
    </row>
    <row r="2571" spans="1:15" ht="18.75" hidden="1" customHeight="1" thickTop="1" thickBot="1">
      <c r="A2571" s="426"/>
      <c r="B2571" s="181"/>
      <c r="C2571" s="111"/>
      <c r="D2571" s="83"/>
      <c r="E2571" s="111"/>
      <c r="F2571" s="111"/>
      <c r="G2571" s="111"/>
      <c r="H2571" s="111"/>
      <c r="I2571" s="218"/>
      <c r="J2571" s="170"/>
      <c r="K2571" s="77">
        <v>0</v>
      </c>
      <c r="L2571" s="77"/>
      <c r="M2571" s="105"/>
      <c r="N2571" s="44"/>
      <c r="O2571" s="76"/>
    </row>
    <row r="2572" spans="1:15" ht="18.75" hidden="1" customHeight="1" thickTop="1" thickBot="1">
      <c r="A2572" s="426"/>
      <c r="B2572" s="181"/>
      <c r="C2572" s="111"/>
      <c r="D2572" s="83"/>
      <c r="E2572" s="111"/>
      <c r="F2572" s="111"/>
      <c r="G2572" s="111"/>
      <c r="H2572" s="111"/>
      <c r="I2572" s="218"/>
      <c r="J2572" s="170"/>
      <c r="K2572" s="77">
        <v>0</v>
      </c>
      <c r="L2572" s="77"/>
      <c r="M2572" s="105"/>
      <c r="N2572" s="44"/>
      <c r="O2572" s="76"/>
    </row>
    <row r="2573" spans="1:15" ht="18.75" hidden="1" customHeight="1" thickTop="1" thickBot="1">
      <c r="A2573" s="426"/>
      <c r="B2573" s="181"/>
      <c r="C2573" s="111"/>
      <c r="D2573" s="83"/>
      <c r="E2573" s="111"/>
      <c r="F2573" s="111"/>
      <c r="G2573" s="111"/>
      <c r="H2573" s="111"/>
      <c r="I2573" s="218"/>
      <c r="J2573" s="170"/>
      <c r="K2573" s="77">
        <v>0</v>
      </c>
      <c r="L2573" s="77"/>
      <c r="M2573" s="105"/>
      <c r="N2573" s="44"/>
      <c r="O2573" s="76"/>
    </row>
    <row r="2574" spans="1:15" ht="18.75" hidden="1" customHeight="1" thickTop="1" thickBot="1">
      <c r="A2574" s="426"/>
      <c r="B2574" s="181"/>
      <c r="C2574" s="111"/>
      <c r="D2574" s="83"/>
      <c r="E2574" s="111"/>
      <c r="F2574" s="111"/>
      <c r="G2574" s="111"/>
      <c r="H2574" s="111"/>
      <c r="I2574" s="218"/>
      <c r="J2574" s="170"/>
      <c r="K2574" s="77">
        <v>0</v>
      </c>
      <c r="L2574" s="77"/>
      <c r="M2574" s="105"/>
      <c r="N2574" s="44"/>
      <c r="O2574" s="76"/>
    </row>
    <row r="2575" spans="1:15" ht="18.75" hidden="1" customHeight="1" thickTop="1" thickBot="1">
      <c r="A2575" s="426"/>
      <c r="B2575" s="181"/>
      <c r="C2575" s="111"/>
      <c r="D2575" s="83"/>
      <c r="E2575" s="111"/>
      <c r="F2575" s="111"/>
      <c r="G2575" s="111"/>
      <c r="H2575" s="111"/>
      <c r="I2575" s="218"/>
      <c r="J2575" s="170"/>
      <c r="K2575" s="77">
        <v>0</v>
      </c>
      <c r="L2575" s="77"/>
      <c r="M2575" s="105"/>
      <c r="N2575" s="44"/>
      <c r="O2575" s="76"/>
    </row>
    <row r="2576" spans="1:15" ht="18.75" hidden="1" customHeight="1" thickTop="1" thickBot="1">
      <c r="A2576" s="426"/>
      <c r="B2576" s="181"/>
      <c r="C2576" s="111"/>
      <c r="D2576" s="83"/>
      <c r="E2576" s="111"/>
      <c r="F2576" s="111"/>
      <c r="G2576" s="111"/>
      <c r="H2576" s="111"/>
      <c r="I2576" s="218"/>
      <c r="J2576" s="170"/>
      <c r="K2576" s="77">
        <v>0</v>
      </c>
      <c r="L2576" s="77"/>
      <c r="M2576" s="105"/>
      <c r="N2576" s="44"/>
      <c r="O2576" s="76"/>
    </row>
    <row r="2577" spans="1:15" ht="18.75" customHeight="1" thickTop="1" thickBot="1">
      <c r="A2577" s="426"/>
      <c r="B2577" s="407"/>
      <c r="C2577" s="38" t="s">
        <v>4142</v>
      </c>
      <c r="D2577" s="37">
        <v>7521101</v>
      </c>
      <c r="E2577" s="408" t="s">
        <v>4143</v>
      </c>
      <c r="F2577" s="408"/>
      <c r="G2577" s="408"/>
      <c r="H2577" s="408"/>
      <c r="I2577" s="65" t="s">
        <v>41</v>
      </c>
      <c r="J2577" s="60" t="s">
        <v>385</v>
      </c>
      <c r="K2577" s="101">
        <v>2.23</v>
      </c>
      <c r="L2577" s="70">
        <f>K2577*(1-$H$3/100)</f>
        <v>2.23</v>
      </c>
      <c r="M2577" s="66">
        <f>K2577*$H$2</f>
        <v>93.905299999999997</v>
      </c>
      <c r="N2577" s="43">
        <f t="shared" ref="N2577:N2586" si="216">M2577*(1-$H$3/100)</f>
        <v>93.905299999999997</v>
      </c>
      <c r="O2577" s="76"/>
    </row>
    <row r="2578" spans="1:15" ht="18.75" customHeight="1" thickTop="1" thickBot="1">
      <c r="A2578" s="426"/>
      <c r="B2578" s="406"/>
      <c r="C2578" s="110" t="s">
        <v>4138</v>
      </c>
      <c r="D2578" s="106">
        <v>7521104</v>
      </c>
      <c r="E2578" s="409" t="s">
        <v>4143</v>
      </c>
      <c r="F2578" s="409"/>
      <c r="G2578" s="409"/>
      <c r="H2578" s="409"/>
      <c r="I2578" s="113" t="s">
        <v>41</v>
      </c>
      <c r="J2578" s="85" t="s">
        <v>386</v>
      </c>
      <c r="K2578" s="114">
        <v>4.0925000000000002</v>
      </c>
      <c r="L2578" s="109">
        <f>K2578*(1-$H$3/100)</f>
        <v>4.0925000000000002</v>
      </c>
      <c r="M2578" s="108">
        <f>K2578*$H$2</f>
        <v>172.33517500000002</v>
      </c>
      <c r="N2578" s="118">
        <f t="shared" si="216"/>
        <v>172.33517500000002</v>
      </c>
      <c r="O2578" s="76"/>
    </row>
    <row r="2579" spans="1:15" ht="18.75" customHeight="1" thickTop="1" thickBot="1">
      <c r="A2579" s="426"/>
      <c r="B2579" s="405"/>
      <c r="C2579" s="197" t="s">
        <v>1449</v>
      </c>
      <c r="D2579" s="37">
        <v>7522101</v>
      </c>
      <c r="E2579" s="408" t="s">
        <v>1507</v>
      </c>
      <c r="F2579" s="408"/>
      <c r="G2579" s="408"/>
      <c r="H2579" s="408"/>
      <c r="I2579" s="65" t="s">
        <v>41</v>
      </c>
      <c r="J2579" s="60" t="s">
        <v>385</v>
      </c>
      <c r="K2579" s="40">
        <v>4.1363279999999998</v>
      </c>
      <c r="L2579" s="41">
        <f t="shared" ref="L2579:L2586" si="217">K2579*(1-$H$3/100)</f>
        <v>4.1363279999999998</v>
      </c>
      <c r="M2579" s="42">
        <f t="shared" ref="M2579:M2586" si="218">K2579*$H$2</f>
        <v>174.18077208</v>
      </c>
      <c r="N2579" s="135">
        <f t="shared" si="216"/>
        <v>174.18077208</v>
      </c>
      <c r="O2579" s="76"/>
    </row>
    <row r="2580" spans="1:15" ht="18.75" customHeight="1" thickTop="1" thickBot="1">
      <c r="A2580" s="426"/>
      <c r="B2580" s="405"/>
      <c r="C2580" s="200" t="s">
        <v>1506</v>
      </c>
      <c r="D2580" s="46">
        <v>7522104</v>
      </c>
      <c r="E2580" s="417" t="s">
        <v>1507</v>
      </c>
      <c r="F2580" s="417"/>
      <c r="G2580" s="417"/>
      <c r="H2580" s="417"/>
      <c r="I2580" s="68" t="s">
        <v>41</v>
      </c>
      <c r="J2580" s="85" t="s">
        <v>386</v>
      </c>
      <c r="K2580" s="48">
        <v>7.7335000000000003</v>
      </c>
      <c r="L2580" s="49">
        <f t="shared" si="217"/>
        <v>7.7335000000000003</v>
      </c>
      <c r="M2580" s="50">
        <f t="shared" si="218"/>
        <v>325.65768500000001</v>
      </c>
      <c r="N2580" s="51">
        <f t="shared" si="216"/>
        <v>325.65768500000001</v>
      </c>
      <c r="O2580" s="76"/>
    </row>
    <row r="2581" spans="1:15" ht="18.75" customHeight="1" thickTop="1" thickBot="1">
      <c r="A2581" s="164"/>
      <c r="B2581" s="405"/>
      <c r="C2581" s="197" t="s">
        <v>4018</v>
      </c>
      <c r="D2581" s="37">
        <v>7522114</v>
      </c>
      <c r="E2581" s="408" t="s">
        <v>1507</v>
      </c>
      <c r="F2581" s="408"/>
      <c r="G2581" s="408"/>
      <c r="H2581" s="408"/>
      <c r="I2581" s="65" t="s">
        <v>41</v>
      </c>
      <c r="J2581" s="360" t="s">
        <v>4022</v>
      </c>
      <c r="K2581" s="101">
        <v>0</v>
      </c>
      <c r="L2581" s="70">
        <f t="shared" si="217"/>
        <v>0</v>
      </c>
      <c r="M2581" s="285">
        <f t="shared" si="218"/>
        <v>0</v>
      </c>
      <c r="N2581" s="289">
        <f t="shared" si="216"/>
        <v>0</v>
      </c>
      <c r="O2581" s="76"/>
    </row>
    <row r="2582" spans="1:15" ht="18.75" customHeight="1" thickTop="1" thickBot="1">
      <c r="A2582" s="164"/>
      <c r="B2582" s="405"/>
      <c r="C2582" s="336" t="s">
        <v>4019</v>
      </c>
      <c r="D2582" s="53">
        <v>7522121</v>
      </c>
      <c r="E2582" s="416" t="s">
        <v>1507</v>
      </c>
      <c r="F2582" s="416"/>
      <c r="G2582" s="416"/>
      <c r="H2582" s="416"/>
      <c r="I2582" s="54" t="s">
        <v>41</v>
      </c>
      <c r="J2582" s="173" t="s">
        <v>1197</v>
      </c>
      <c r="K2582" s="55">
        <v>0</v>
      </c>
      <c r="L2582" s="56">
        <f t="shared" si="217"/>
        <v>0</v>
      </c>
      <c r="M2582" s="358">
        <f t="shared" si="218"/>
        <v>0</v>
      </c>
      <c r="N2582" s="359">
        <f t="shared" si="216"/>
        <v>0</v>
      </c>
      <c r="O2582" s="76"/>
    </row>
    <row r="2583" spans="1:15" ht="18.75" customHeight="1" thickTop="1" thickBot="1">
      <c r="A2583" s="164"/>
      <c r="B2583" s="405"/>
      <c r="C2583" s="197" t="s">
        <v>1508</v>
      </c>
      <c r="D2583" s="37">
        <v>7522501</v>
      </c>
      <c r="E2583" s="408" t="s">
        <v>1510</v>
      </c>
      <c r="F2583" s="408"/>
      <c r="G2583" s="408"/>
      <c r="H2583" s="408"/>
      <c r="I2583" s="65" t="s">
        <v>41</v>
      </c>
      <c r="J2583" s="60" t="s">
        <v>385</v>
      </c>
      <c r="K2583" s="101">
        <v>4.2532023708721418</v>
      </c>
      <c r="L2583" s="70">
        <f t="shared" si="217"/>
        <v>4.2532023708721418</v>
      </c>
      <c r="M2583" s="66">
        <f t="shared" si="218"/>
        <v>179.10235183742589</v>
      </c>
      <c r="N2583" s="43">
        <f t="shared" si="216"/>
        <v>179.10235183742589</v>
      </c>
      <c r="O2583" s="76"/>
    </row>
    <row r="2584" spans="1:15" ht="18.75" customHeight="1" thickTop="1" thickBot="1">
      <c r="A2584" s="164"/>
      <c r="B2584" s="405"/>
      <c r="C2584" s="200" t="s">
        <v>1509</v>
      </c>
      <c r="D2584" s="46">
        <v>7522504</v>
      </c>
      <c r="E2584" s="417" t="s">
        <v>1510</v>
      </c>
      <c r="F2584" s="417"/>
      <c r="G2584" s="417"/>
      <c r="H2584" s="417"/>
      <c r="I2584" s="68" t="s">
        <v>41</v>
      </c>
      <c r="J2584" s="85" t="s">
        <v>386</v>
      </c>
      <c r="K2584" s="48">
        <v>8.8935250000000003</v>
      </c>
      <c r="L2584" s="49">
        <f t="shared" si="217"/>
        <v>8.8935250000000003</v>
      </c>
      <c r="M2584" s="50">
        <f t="shared" si="218"/>
        <v>374.50633775</v>
      </c>
      <c r="N2584" s="51">
        <f t="shared" si="216"/>
        <v>374.50633775</v>
      </c>
      <c r="O2584" s="76"/>
    </row>
    <row r="2585" spans="1:15" ht="18.75" customHeight="1" thickTop="1" thickBot="1">
      <c r="A2585" s="164"/>
      <c r="B2585" s="405"/>
      <c r="C2585" s="197" t="s">
        <v>4020</v>
      </c>
      <c r="D2585" s="37">
        <v>7522514</v>
      </c>
      <c r="E2585" s="408" t="s">
        <v>1510</v>
      </c>
      <c r="F2585" s="408"/>
      <c r="G2585" s="408"/>
      <c r="H2585" s="408"/>
      <c r="I2585" s="65" t="s">
        <v>41</v>
      </c>
      <c r="J2585" s="360" t="s">
        <v>4022</v>
      </c>
      <c r="K2585" s="101">
        <v>0</v>
      </c>
      <c r="L2585" s="70">
        <f t="shared" si="217"/>
        <v>0</v>
      </c>
      <c r="M2585" s="285">
        <f t="shared" si="218"/>
        <v>0</v>
      </c>
      <c r="N2585" s="289">
        <f t="shared" si="216"/>
        <v>0</v>
      </c>
      <c r="O2585" s="76"/>
    </row>
    <row r="2586" spans="1:15" ht="18.75" customHeight="1" thickTop="1" thickBot="1">
      <c r="A2586" s="164"/>
      <c r="B2586" s="406"/>
      <c r="C2586" s="166" t="s">
        <v>4021</v>
      </c>
      <c r="D2586" s="106">
        <v>7522521</v>
      </c>
      <c r="E2586" s="409" t="s">
        <v>1510</v>
      </c>
      <c r="F2586" s="409"/>
      <c r="G2586" s="409"/>
      <c r="H2586" s="409"/>
      <c r="I2586" s="113" t="s">
        <v>41</v>
      </c>
      <c r="J2586" s="173" t="s">
        <v>1197</v>
      </c>
      <c r="K2586" s="114">
        <v>0</v>
      </c>
      <c r="L2586" s="109">
        <f t="shared" si="217"/>
        <v>0</v>
      </c>
      <c r="M2586" s="281">
        <f t="shared" si="218"/>
        <v>0</v>
      </c>
      <c r="N2586" s="282">
        <f t="shared" si="216"/>
        <v>0</v>
      </c>
      <c r="O2586" s="76"/>
    </row>
    <row r="2587" spans="1:15" ht="19.5" hidden="1" customHeight="1" thickTop="1" thickBot="1">
      <c r="A2587" s="164"/>
      <c r="B2587" s="182"/>
      <c r="C2587" s="166"/>
      <c r="D2587" s="106"/>
      <c r="E2587" s="110"/>
      <c r="F2587" s="110"/>
      <c r="G2587" s="110"/>
      <c r="H2587" s="110"/>
      <c r="I2587" s="113"/>
      <c r="J2587" s="85"/>
      <c r="K2587" s="114">
        <v>0</v>
      </c>
      <c r="L2587" s="109"/>
      <c r="M2587" s="108"/>
      <c r="N2587" s="118"/>
      <c r="O2587" s="76"/>
    </row>
    <row r="2588" spans="1:15" ht="20.25" hidden="1" customHeight="1" thickTop="1" thickBot="1">
      <c r="A2588" s="164"/>
      <c r="B2588" s="182"/>
      <c r="C2588" s="166"/>
      <c r="D2588" s="106"/>
      <c r="E2588" s="110"/>
      <c r="F2588" s="110"/>
      <c r="G2588" s="110"/>
      <c r="H2588" s="110"/>
      <c r="I2588" s="113"/>
      <c r="J2588" s="85"/>
      <c r="K2588" s="114">
        <v>0</v>
      </c>
      <c r="L2588" s="109"/>
      <c r="M2588" s="108"/>
      <c r="N2588" s="118"/>
      <c r="O2588" s="76"/>
    </row>
    <row r="2589" spans="1:15" ht="20.25" hidden="1" customHeight="1" thickTop="1" thickBot="1">
      <c r="A2589" s="164"/>
      <c r="B2589" s="182"/>
      <c r="C2589" s="166"/>
      <c r="D2589" s="106"/>
      <c r="E2589" s="110"/>
      <c r="F2589" s="110"/>
      <c r="G2589" s="110"/>
      <c r="H2589" s="110"/>
      <c r="I2589" s="113"/>
      <c r="J2589" s="85"/>
      <c r="K2589" s="114">
        <v>0</v>
      </c>
      <c r="L2589" s="109"/>
      <c r="M2589" s="108"/>
      <c r="N2589" s="118"/>
      <c r="O2589" s="76"/>
    </row>
    <row r="2590" spans="1:15" ht="18" hidden="1" customHeight="1" thickTop="1" thickBot="1">
      <c r="A2590" s="164"/>
      <c r="B2590" s="182"/>
      <c r="C2590" s="166"/>
      <c r="D2590" s="106"/>
      <c r="E2590" s="110"/>
      <c r="F2590" s="110"/>
      <c r="G2590" s="110"/>
      <c r="H2590" s="110"/>
      <c r="I2590" s="113"/>
      <c r="J2590" s="85"/>
      <c r="K2590" s="114">
        <v>0</v>
      </c>
      <c r="L2590" s="109"/>
      <c r="M2590" s="108"/>
      <c r="N2590" s="118"/>
      <c r="O2590" s="76"/>
    </row>
    <row r="2591" spans="1:15" ht="18" hidden="1" customHeight="1" thickTop="1" thickBot="1">
      <c r="A2591" s="164"/>
      <c r="B2591" s="182"/>
      <c r="C2591" s="166"/>
      <c r="D2591" s="106"/>
      <c r="E2591" s="110"/>
      <c r="F2591" s="110"/>
      <c r="G2591" s="110"/>
      <c r="H2591" s="110"/>
      <c r="I2591" s="113"/>
      <c r="J2591" s="85"/>
      <c r="K2591" s="114">
        <v>0</v>
      </c>
      <c r="L2591" s="109"/>
      <c r="M2591" s="108"/>
      <c r="N2591" s="118"/>
      <c r="O2591" s="76"/>
    </row>
    <row r="2592" spans="1:15" ht="18.75" hidden="1" customHeight="1" thickTop="1" thickBot="1">
      <c r="A2592" s="164"/>
      <c r="B2592" s="182"/>
      <c r="C2592" s="166"/>
      <c r="D2592" s="106"/>
      <c r="E2592" s="110"/>
      <c r="F2592" s="110"/>
      <c r="G2592" s="110"/>
      <c r="H2592" s="110"/>
      <c r="I2592" s="113"/>
      <c r="J2592" s="85"/>
      <c r="K2592" s="114">
        <v>0</v>
      </c>
      <c r="L2592" s="109"/>
      <c r="M2592" s="108"/>
      <c r="N2592" s="118"/>
      <c r="O2592" s="76"/>
    </row>
    <row r="2593" spans="1:15" ht="18.75" customHeight="1" thickTop="1" thickBot="1">
      <c r="A2593" s="164"/>
      <c r="B2593" s="146"/>
      <c r="C2593" s="179" t="s">
        <v>1511</v>
      </c>
      <c r="D2593" s="147">
        <v>7523101</v>
      </c>
      <c r="E2593" s="413" t="s">
        <v>1512</v>
      </c>
      <c r="F2593" s="413"/>
      <c r="G2593" s="413"/>
      <c r="H2593" s="413"/>
      <c r="I2593" s="148" t="s">
        <v>41</v>
      </c>
      <c r="J2593" s="60" t="s">
        <v>385</v>
      </c>
      <c r="K2593" s="149">
        <v>1.325</v>
      </c>
      <c r="L2593" s="150">
        <f>K2593*(1-$H$3/100)</f>
        <v>1.325</v>
      </c>
      <c r="M2593" s="151">
        <f>K2593*$H$2</f>
        <v>55.795749999999998</v>
      </c>
      <c r="N2593" s="152">
        <f>M2593*(1-$H$3/100)</f>
        <v>55.795749999999998</v>
      </c>
      <c r="O2593" s="76"/>
    </row>
    <row r="2594" spans="1:15" ht="18.75" hidden="1" customHeight="1" thickTop="1" thickBot="1">
      <c r="A2594" s="164"/>
      <c r="B2594" s="129"/>
      <c r="C2594" s="253"/>
      <c r="D2594" s="83"/>
      <c r="E2594" s="111"/>
      <c r="F2594" s="111"/>
      <c r="G2594" s="111"/>
      <c r="H2594" s="111"/>
      <c r="I2594" s="218"/>
      <c r="J2594" s="60"/>
      <c r="K2594" s="184">
        <v>0</v>
      </c>
      <c r="L2594" s="77"/>
      <c r="M2594" s="105"/>
      <c r="N2594" s="44"/>
      <c r="O2594" s="76"/>
    </row>
    <row r="2595" spans="1:15" ht="18.75" hidden="1" customHeight="1" thickTop="1" thickBot="1">
      <c r="A2595" s="164"/>
      <c r="B2595" s="129"/>
      <c r="C2595" s="253"/>
      <c r="D2595" s="83"/>
      <c r="E2595" s="111"/>
      <c r="F2595" s="111"/>
      <c r="G2595" s="111"/>
      <c r="H2595" s="111"/>
      <c r="I2595" s="218"/>
      <c r="J2595" s="60"/>
      <c r="K2595" s="184">
        <v>0</v>
      </c>
      <c r="L2595" s="77"/>
      <c r="M2595" s="105"/>
      <c r="N2595" s="44"/>
      <c r="O2595" s="76"/>
    </row>
    <row r="2596" spans="1:15" ht="18.75" hidden="1" customHeight="1" thickTop="1" thickBot="1">
      <c r="A2596" s="164"/>
      <c r="B2596" s="129"/>
      <c r="C2596" s="253"/>
      <c r="D2596" s="83"/>
      <c r="E2596" s="111"/>
      <c r="F2596" s="111"/>
      <c r="G2596" s="111"/>
      <c r="H2596" s="111"/>
      <c r="I2596" s="218"/>
      <c r="J2596" s="60"/>
      <c r="K2596" s="184">
        <v>0</v>
      </c>
      <c r="L2596" s="77"/>
      <c r="M2596" s="105"/>
      <c r="N2596" s="44"/>
      <c r="O2596" s="76"/>
    </row>
    <row r="2597" spans="1:15" ht="18.75" hidden="1" customHeight="1" thickTop="1" thickBot="1">
      <c r="A2597" s="164"/>
      <c r="B2597" s="129"/>
      <c r="C2597" s="253"/>
      <c r="D2597" s="83"/>
      <c r="E2597" s="111"/>
      <c r="F2597" s="111"/>
      <c r="G2597" s="111"/>
      <c r="H2597" s="111"/>
      <c r="I2597" s="218"/>
      <c r="J2597" s="60"/>
      <c r="K2597" s="184">
        <v>0</v>
      </c>
      <c r="L2597" s="77"/>
      <c r="M2597" s="105"/>
      <c r="N2597" s="44"/>
      <c r="O2597" s="76"/>
    </row>
    <row r="2598" spans="1:15" ht="18.75" hidden="1" customHeight="1" thickTop="1" thickBot="1">
      <c r="A2598" s="164"/>
      <c r="B2598" s="129"/>
      <c r="C2598" s="253"/>
      <c r="D2598" s="83"/>
      <c r="E2598" s="111"/>
      <c r="F2598" s="111"/>
      <c r="G2598" s="111"/>
      <c r="H2598" s="111"/>
      <c r="I2598" s="218"/>
      <c r="J2598" s="60"/>
      <c r="K2598" s="184">
        <v>0</v>
      </c>
      <c r="L2598" s="77"/>
      <c r="M2598" s="105"/>
      <c r="N2598" s="44"/>
      <c r="O2598" s="76"/>
    </row>
    <row r="2599" spans="1:15" ht="18.75" hidden="1" customHeight="1" thickTop="1" thickBot="1">
      <c r="A2599" s="164"/>
      <c r="B2599" s="129"/>
      <c r="C2599" s="253"/>
      <c r="D2599" s="83"/>
      <c r="E2599" s="111"/>
      <c r="F2599" s="111"/>
      <c r="G2599" s="111"/>
      <c r="H2599" s="111"/>
      <c r="I2599" s="218"/>
      <c r="J2599" s="60"/>
      <c r="K2599" s="184">
        <v>0</v>
      </c>
      <c r="L2599" s="77"/>
      <c r="M2599" s="105"/>
      <c r="N2599" s="44"/>
      <c r="O2599" s="76"/>
    </row>
    <row r="2600" spans="1:15" ht="18.75" hidden="1" customHeight="1" thickTop="1" thickBot="1">
      <c r="A2600" s="164"/>
      <c r="B2600" s="129"/>
      <c r="C2600" s="253"/>
      <c r="D2600" s="83"/>
      <c r="E2600" s="111"/>
      <c r="F2600" s="111"/>
      <c r="G2600" s="111"/>
      <c r="H2600" s="111"/>
      <c r="I2600" s="218"/>
      <c r="J2600" s="60"/>
      <c r="K2600" s="184">
        <v>0</v>
      </c>
      <c r="L2600" s="77"/>
      <c r="M2600" s="105"/>
      <c r="N2600" s="44"/>
      <c r="O2600" s="76"/>
    </row>
    <row r="2601" spans="1:15" ht="18.75" hidden="1" customHeight="1" thickTop="1" thickBot="1">
      <c r="A2601" s="164"/>
      <c r="B2601" s="129"/>
      <c r="C2601" s="253"/>
      <c r="D2601" s="83"/>
      <c r="E2601" s="111"/>
      <c r="F2601" s="111"/>
      <c r="G2601" s="111"/>
      <c r="H2601" s="111"/>
      <c r="I2601" s="218"/>
      <c r="J2601" s="60"/>
      <c r="K2601" s="184">
        <v>0</v>
      </c>
      <c r="L2601" s="77"/>
      <c r="M2601" s="105"/>
      <c r="N2601" s="44"/>
      <c r="O2601" s="76"/>
    </row>
    <row r="2602" spans="1:15" ht="18.75" hidden="1" customHeight="1" thickTop="1" thickBot="1">
      <c r="A2602" s="164"/>
      <c r="B2602" s="129"/>
      <c r="C2602" s="253"/>
      <c r="D2602" s="83"/>
      <c r="E2602" s="111"/>
      <c r="F2602" s="111"/>
      <c r="G2602" s="111"/>
      <c r="H2602" s="111"/>
      <c r="I2602" s="218"/>
      <c r="J2602" s="60"/>
      <c r="K2602" s="184">
        <v>0</v>
      </c>
      <c r="L2602" s="77"/>
      <c r="M2602" s="105"/>
      <c r="N2602" s="44"/>
      <c r="O2602" s="76"/>
    </row>
    <row r="2603" spans="1:15" ht="18.75" hidden="1" customHeight="1" thickTop="1" thickBot="1">
      <c r="A2603" s="164"/>
      <c r="B2603" s="129"/>
      <c r="C2603" s="253"/>
      <c r="D2603" s="83"/>
      <c r="E2603" s="111"/>
      <c r="F2603" s="111"/>
      <c r="G2603" s="111"/>
      <c r="H2603" s="111"/>
      <c r="I2603" s="218"/>
      <c r="J2603" s="60"/>
      <c r="K2603" s="184">
        <v>0</v>
      </c>
      <c r="L2603" s="77"/>
      <c r="M2603" s="105"/>
      <c r="N2603" s="44"/>
      <c r="O2603" s="76"/>
    </row>
    <row r="2604" spans="1:15" ht="18.75" customHeight="1" thickTop="1" thickBot="1">
      <c r="A2604" s="164"/>
      <c r="B2604" s="407"/>
      <c r="C2604" s="197" t="s">
        <v>1513</v>
      </c>
      <c r="D2604" s="37">
        <v>7524101</v>
      </c>
      <c r="E2604" s="408" t="s">
        <v>1515</v>
      </c>
      <c r="F2604" s="408"/>
      <c r="G2604" s="408"/>
      <c r="H2604" s="408"/>
      <c r="I2604" s="65" t="s">
        <v>41</v>
      </c>
      <c r="J2604" s="60" t="s">
        <v>385</v>
      </c>
      <c r="K2604" s="101">
        <v>1.728</v>
      </c>
      <c r="L2604" s="70">
        <f>K2604*(1-$H$3/100)</f>
        <v>1.728</v>
      </c>
      <c r="M2604" s="66">
        <f>K2604*$H$2</f>
        <v>72.766080000000002</v>
      </c>
      <c r="N2604" s="43">
        <f>M2604*(1-$H$3/100)</f>
        <v>72.766080000000002</v>
      </c>
      <c r="O2604" s="76"/>
    </row>
    <row r="2605" spans="1:15" ht="18.75" customHeight="1" thickTop="1" thickBot="1">
      <c r="A2605" s="164"/>
      <c r="B2605" s="406"/>
      <c r="C2605" s="110" t="s">
        <v>1514</v>
      </c>
      <c r="D2605" s="106">
        <v>7524104</v>
      </c>
      <c r="E2605" s="409" t="s">
        <v>1515</v>
      </c>
      <c r="F2605" s="409"/>
      <c r="G2605" s="409"/>
      <c r="H2605" s="409"/>
      <c r="I2605" s="113" t="s">
        <v>41</v>
      </c>
      <c r="J2605" s="85" t="s">
        <v>386</v>
      </c>
      <c r="K2605" s="114">
        <v>4.2054999999999998</v>
      </c>
      <c r="L2605" s="109">
        <f>K2605*(1-$H$3/100)</f>
        <v>4.2054999999999998</v>
      </c>
      <c r="M2605" s="108">
        <f>K2605*$H$2</f>
        <v>177.093605</v>
      </c>
      <c r="N2605" s="118">
        <f>M2605*(1-$H$3/100)</f>
        <v>177.093605</v>
      </c>
      <c r="O2605" s="76"/>
    </row>
    <row r="2606" spans="1:15" ht="18.75" hidden="1" customHeight="1" thickTop="1" thickBot="1">
      <c r="A2606" s="164"/>
      <c r="B2606" s="181"/>
      <c r="C2606" s="111"/>
      <c r="D2606" s="83"/>
      <c r="E2606" s="111"/>
      <c r="F2606" s="111"/>
      <c r="G2606" s="111"/>
      <c r="H2606" s="111"/>
      <c r="I2606" s="218"/>
      <c r="J2606" s="85"/>
      <c r="K2606" s="184">
        <v>0</v>
      </c>
      <c r="L2606" s="77"/>
      <c r="M2606" s="105"/>
      <c r="N2606" s="44"/>
      <c r="O2606" s="76"/>
    </row>
    <row r="2607" spans="1:15" ht="18.75" hidden="1" customHeight="1" thickTop="1" thickBot="1">
      <c r="A2607" s="164"/>
      <c r="B2607" s="181"/>
      <c r="C2607" s="111"/>
      <c r="D2607" s="83"/>
      <c r="E2607" s="111"/>
      <c r="F2607" s="111"/>
      <c r="G2607" s="111"/>
      <c r="H2607" s="111"/>
      <c r="I2607" s="218"/>
      <c r="J2607" s="85"/>
      <c r="K2607" s="184">
        <v>0</v>
      </c>
      <c r="L2607" s="77"/>
      <c r="M2607" s="105"/>
      <c r="N2607" s="44"/>
      <c r="O2607" s="76"/>
    </row>
    <row r="2608" spans="1:15" ht="18.75" hidden="1" customHeight="1" thickTop="1" thickBot="1">
      <c r="A2608" s="164"/>
      <c r="B2608" s="181"/>
      <c r="C2608" s="111"/>
      <c r="D2608" s="83"/>
      <c r="E2608" s="111"/>
      <c r="F2608" s="111"/>
      <c r="G2608" s="111"/>
      <c r="H2608" s="111"/>
      <c r="I2608" s="218"/>
      <c r="J2608" s="85"/>
      <c r="K2608" s="184">
        <v>0</v>
      </c>
      <c r="L2608" s="77"/>
      <c r="M2608" s="105"/>
      <c r="N2608" s="44"/>
      <c r="O2608" s="76"/>
    </row>
    <row r="2609" spans="1:15" ht="18.75" hidden="1" customHeight="1" thickTop="1" thickBot="1">
      <c r="A2609" s="164"/>
      <c r="B2609" s="181"/>
      <c r="C2609" s="111"/>
      <c r="D2609" s="83"/>
      <c r="E2609" s="111"/>
      <c r="F2609" s="111"/>
      <c r="G2609" s="111"/>
      <c r="H2609" s="111"/>
      <c r="I2609" s="218"/>
      <c r="J2609" s="85"/>
      <c r="K2609" s="184">
        <v>0</v>
      </c>
      <c r="L2609" s="77"/>
      <c r="M2609" s="105"/>
      <c r="N2609" s="44"/>
      <c r="O2609" s="76"/>
    </row>
    <row r="2610" spans="1:15" ht="18.75" hidden="1" customHeight="1" thickTop="1" thickBot="1">
      <c r="A2610" s="164"/>
      <c r="B2610" s="181"/>
      <c r="C2610" s="111"/>
      <c r="D2610" s="83"/>
      <c r="E2610" s="111"/>
      <c r="F2610" s="111"/>
      <c r="G2610" s="111"/>
      <c r="H2610" s="111"/>
      <c r="I2610" s="218"/>
      <c r="J2610" s="85"/>
      <c r="K2610" s="184">
        <v>0</v>
      </c>
      <c r="L2610" s="77"/>
      <c r="M2610" s="105"/>
      <c r="N2610" s="44"/>
      <c r="O2610" s="76"/>
    </row>
    <row r="2611" spans="1:15" ht="18.75" hidden="1" customHeight="1" thickTop="1" thickBot="1">
      <c r="A2611" s="164"/>
      <c r="B2611" s="181"/>
      <c r="C2611" s="111"/>
      <c r="D2611" s="83"/>
      <c r="E2611" s="111"/>
      <c r="F2611" s="111"/>
      <c r="G2611" s="111"/>
      <c r="H2611" s="111"/>
      <c r="I2611" s="218"/>
      <c r="J2611" s="85"/>
      <c r="K2611" s="184">
        <v>0</v>
      </c>
      <c r="L2611" s="77"/>
      <c r="M2611" s="105"/>
      <c r="N2611" s="44"/>
      <c r="O2611" s="76"/>
    </row>
    <row r="2612" spans="1:15" ht="18.75" hidden="1" customHeight="1" thickTop="1" thickBot="1">
      <c r="A2612" s="164"/>
      <c r="B2612" s="181"/>
      <c r="C2612" s="111"/>
      <c r="D2612" s="83"/>
      <c r="E2612" s="111"/>
      <c r="F2612" s="111"/>
      <c r="G2612" s="111"/>
      <c r="H2612" s="111"/>
      <c r="I2612" s="218"/>
      <c r="J2612" s="85"/>
      <c r="K2612" s="184">
        <v>0</v>
      </c>
      <c r="L2612" s="77"/>
      <c r="M2612" s="105"/>
      <c r="N2612" s="44"/>
      <c r="O2612" s="76"/>
    </row>
    <row r="2613" spans="1:15" ht="18.75" hidden="1" customHeight="1" thickTop="1" thickBot="1">
      <c r="A2613" s="164"/>
      <c r="B2613" s="181"/>
      <c r="C2613" s="111"/>
      <c r="D2613" s="83"/>
      <c r="E2613" s="111"/>
      <c r="F2613" s="111"/>
      <c r="G2613" s="111"/>
      <c r="H2613" s="111"/>
      <c r="I2613" s="218"/>
      <c r="J2613" s="85"/>
      <c r="K2613" s="184">
        <v>0</v>
      </c>
      <c r="L2613" s="77"/>
      <c r="M2613" s="105"/>
      <c r="N2613" s="44"/>
      <c r="O2613" s="76"/>
    </row>
    <row r="2614" spans="1:15" ht="18.75" hidden="1" customHeight="1" thickTop="1" thickBot="1">
      <c r="A2614" s="164"/>
      <c r="B2614" s="181"/>
      <c r="C2614" s="111"/>
      <c r="D2614" s="83"/>
      <c r="E2614" s="111"/>
      <c r="F2614" s="111"/>
      <c r="G2614" s="111"/>
      <c r="H2614" s="111"/>
      <c r="I2614" s="218"/>
      <c r="J2614" s="85"/>
      <c r="K2614" s="184">
        <v>0</v>
      </c>
      <c r="L2614" s="77"/>
      <c r="M2614" s="105"/>
      <c r="N2614" s="44"/>
      <c r="O2614" s="76"/>
    </row>
    <row r="2615" spans="1:15" ht="18.75" hidden="1" customHeight="1" thickTop="1" thickBot="1">
      <c r="A2615" s="164"/>
      <c r="B2615" s="181"/>
      <c r="C2615" s="111"/>
      <c r="D2615" s="83"/>
      <c r="E2615" s="111"/>
      <c r="F2615" s="111"/>
      <c r="G2615" s="111"/>
      <c r="H2615" s="111"/>
      <c r="I2615" s="218"/>
      <c r="J2615" s="85"/>
      <c r="K2615" s="184">
        <v>0</v>
      </c>
      <c r="L2615" s="77"/>
      <c r="M2615" s="105"/>
      <c r="N2615" s="44"/>
      <c r="O2615" s="76"/>
    </row>
    <row r="2616" spans="1:15" ht="18.75" customHeight="1" thickTop="1" thickBot="1">
      <c r="A2616" s="164"/>
      <c r="B2616" s="407"/>
      <c r="C2616" s="38" t="s">
        <v>3346</v>
      </c>
      <c r="D2616" s="37">
        <v>7524501</v>
      </c>
      <c r="E2616" s="408" t="s">
        <v>1516</v>
      </c>
      <c r="F2616" s="408"/>
      <c r="G2616" s="408"/>
      <c r="H2616" s="408"/>
      <c r="I2616" s="65" t="s">
        <v>41</v>
      </c>
      <c r="J2616" s="60" t="s">
        <v>385</v>
      </c>
      <c r="K2616" s="101">
        <v>3.5347</v>
      </c>
      <c r="L2616" s="70">
        <f>K2616*(1-$H$3/100)</f>
        <v>3.5347</v>
      </c>
      <c r="M2616" s="66">
        <f>K2616*$H$2</f>
        <v>148.846217</v>
      </c>
      <c r="N2616" s="43">
        <f>M2616*(1-$H$3/100)</f>
        <v>148.846217</v>
      </c>
      <c r="O2616" s="76"/>
    </row>
    <row r="2617" spans="1:15" ht="18.75" customHeight="1" thickTop="1" thickBot="1">
      <c r="A2617" s="164"/>
      <c r="B2617" s="405"/>
      <c r="C2617" s="38" t="s">
        <v>3343</v>
      </c>
      <c r="D2617" s="37">
        <v>7524504</v>
      </c>
      <c r="E2617" s="408" t="s">
        <v>1516</v>
      </c>
      <c r="F2617" s="408"/>
      <c r="G2617" s="408"/>
      <c r="H2617" s="408"/>
      <c r="I2617" s="65" t="s">
        <v>41</v>
      </c>
      <c r="J2617" s="85" t="s">
        <v>386</v>
      </c>
      <c r="K2617" s="101">
        <v>7.0156799999999997</v>
      </c>
      <c r="L2617" s="70">
        <f>K2617*(1-$H$3/100)</f>
        <v>7.0156799999999997</v>
      </c>
      <c r="M2617" s="66">
        <f>K2617*$H$2</f>
        <v>295.43028479999998</v>
      </c>
      <c r="N2617" s="43">
        <f>M2617*(1-$H$3/100)</f>
        <v>295.43028479999998</v>
      </c>
      <c r="O2617" s="76"/>
    </row>
    <row r="2618" spans="1:15" ht="18.75" customHeight="1" thickTop="1" thickBot="1">
      <c r="A2618" s="164"/>
      <c r="B2618" s="405"/>
      <c r="C2618" s="38" t="s">
        <v>3344</v>
      </c>
      <c r="D2618" s="37">
        <v>7524505</v>
      </c>
      <c r="E2618" s="408" t="s">
        <v>1516</v>
      </c>
      <c r="F2618" s="408"/>
      <c r="G2618" s="408"/>
      <c r="H2618" s="408"/>
      <c r="I2618" s="65" t="s">
        <v>41</v>
      </c>
      <c r="J2618" s="153" t="s">
        <v>438</v>
      </c>
      <c r="K2618" s="101">
        <v>0</v>
      </c>
      <c r="L2618" s="70">
        <f>K2618*(1-$H$3/100)</f>
        <v>0</v>
      </c>
      <c r="M2618" s="285">
        <f>K2618*$H$2</f>
        <v>0</v>
      </c>
      <c r="N2618" s="289">
        <f>M2618*(1-$H$3/100)</f>
        <v>0</v>
      </c>
      <c r="O2618" s="76"/>
    </row>
    <row r="2619" spans="1:15" ht="18.75" customHeight="1" thickTop="1" thickBot="1">
      <c r="A2619" s="164"/>
      <c r="B2619" s="406"/>
      <c r="C2619" s="110" t="s">
        <v>3345</v>
      </c>
      <c r="D2619" s="106">
        <v>7524511</v>
      </c>
      <c r="E2619" s="409" t="s">
        <v>1516</v>
      </c>
      <c r="F2619" s="409"/>
      <c r="G2619" s="409"/>
      <c r="H2619" s="409"/>
      <c r="I2619" s="113" t="s">
        <v>41</v>
      </c>
      <c r="J2619" s="170" t="s">
        <v>1105</v>
      </c>
      <c r="K2619" s="114">
        <v>5.7548179508890769</v>
      </c>
      <c r="L2619" s="109">
        <f>K2619*(1-$H$3/100)</f>
        <v>5.7548179508890769</v>
      </c>
      <c r="M2619" s="108">
        <f>K2619*$H$2</f>
        <v>242.33538391193903</v>
      </c>
      <c r="N2619" s="118">
        <f>M2619*(1-$H$3/100)</f>
        <v>242.33538391193903</v>
      </c>
      <c r="O2619" s="76"/>
    </row>
    <row r="2620" spans="1:15" ht="18.75" hidden="1" customHeight="1" thickTop="1" thickBot="1">
      <c r="A2620" s="164"/>
      <c r="B2620" s="181"/>
      <c r="C2620" s="111"/>
      <c r="D2620" s="83"/>
      <c r="E2620" s="111"/>
      <c r="F2620" s="111"/>
      <c r="G2620" s="111"/>
      <c r="H2620" s="111"/>
      <c r="I2620" s="218"/>
      <c r="J2620" s="170"/>
      <c r="K2620" s="184">
        <v>0</v>
      </c>
      <c r="L2620" s="77"/>
      <c r="M2620" s="105"/>
      <c r="N2620" s="44"/>
      <c r="O2620" s="76"/>
    </row>
    <row r="2621" spans="1:15" ht="18.75" hidden="1" customHeight="1" thickTop="1" thickBot="1">
      <c r="A2621" s="164"/>
      <c r="B2621" s="181"/>
      <c r="C2621" s="111"/>
      <c r="D2621" s="83"/>
      <c r="E2621" s="111"/>
      <c r="F2621" s="111"/>
      <c r="G2621" s="111"/>
      <c r="H2621" s="111"/>
      <c r="I2621" s="218"/>
      <c r="J2621" s="170"/>
      <c r="K2621" s="184">
        <v>0</v>
      </c>
      <c r="L2621" s="77"/>
      <c r="M2621" s="105"/>
      <c r="N2621" s="44"/>
      <c r="O2621" s="76"/>
    </row>
    <row r="2622" spans="1:15" ht="18.75" hidden="1" customHeight="1" thickTop="1" thickBot="1">
      <c r="A2622" s="164"/>
      <c r="B2622" s="181"/>
      <c r="C2622" s="111"/>
      <c r="D2622" s="83"/>
      <c r="E2622" s="111"/>
      <c r="F2622" s="111"/>
      <c r="G2622" s="111"/>
      <c r="H2622" s="111"/>
      <c r="I2622" s="218"/>
      <c r="J2622" s="170"/>
      <c r="K2622" s="184">
        <v>0</v>
      </c>
      <c r="L2622" s="77"/>
      <c r="M2622" s="105"/>
      <c r="N2622" s="44"/>
      <c r="O2622" s="76"/>
    </row>
    <row r="2623" spans="1:15" ht="18.75" hidden="1" customHeight="1" thickTop="1" thickBot="1">
      <c r="A2623" s="164"/>
      <c r="B2623" s="181"/>
      <c r="C2623" s="111"/>
      <c r="D2623" s="83"/>
      <c r="E2623" s="111"/>
      <c r="F2623" s="111"/>
      <c r="G2623" s="111"/>
      <c r="H2623" s="111"/>
      <c r="I2623" s="218"/>
      <c r="J2623" s="170"/>
      <c r="K2623" s="184">
        <v>0</v>
      </c>
      <c r="L2623" s="77"/>
      <c r="M2623" s="105"/>
      <c r="N2623" s="44"/>
      <c r="O2623" s="76"/>
    </row>
    <row r="2624" spans="1:15" ht="18.75" hidden="1" customHeight="1" thickTop="1" thickBot="1">
      <c r="A2624" s="164"/>
      <c r="B2624" s="181"/>
      <c r="C2624" s="111"/>
      <c r="D2624" s="83"/>
      <c r="E2624" s="111"/>
      <c r="F2624" s="111"/>
      <c r="G2624" s="111"/>
      <c r="H2624" s="111"/>
      <c r="I2624" s="218"/>
      <c r="J2624" s="170"/>
      <c r="K2624" s="184">
        <v>0</v>
      </c>
      <c r="L2624" s="77"/>
      <c r="M2624" s="105"/>
      <c r="N2624" s="44"/>
      <c r="O2624" s="76"/>
    </row>
    <row r="2625" spans="1:15" ht="18.75" hidden="1" customHeight="1" thickTop="1" thickBot="1">
      <c r="A2625" s="164"/>
      <c r="B2625" s="181"/>
      <c r="C2625" s="111"/>
      <c r="D2625" s="83"/>
      <c r="E2625" s="111"/>
      <c r="F2625" s="111"/>
      <c r="G2625" s="111"/>
      <c r="H2625" s="111"/>
      <c r="I2625" s="218"/>
      <c r="J2625" s="170"/>
      <c r="K2625" s="184">
        <v>0</v>
      </c>
      <c r="L2625" s="77"/>
      <c r="M2625" s="105"/>
      <c r="N2625" s="44"/>
      <c r="O2625" s="76"/>
    </row>
    <row r="2626" spans="1:15" ht="18.75" hidden="1" customHeight="1" thickTop="1" thickBot="1">
      <c r="A2626" s="164"/>
      <c r="B2626" s="181"/>
      <c r="C2626" s="111"/>
      <c r="D2626" s="83"/>
      <c r="E2626" s="111"/>
      <c r="F2626" s="111"/>
      <c r="G2626" s="111"/>
      <c r="H2626" s="111"/>
      <c r="I2626" s="218"/>
      <c r="J2626" s="170"/>
      <c r="K2626" s="184">
        <v>0</v>
      </c>
      <c r="L2626" s="77"/>
      <c r="M2626" s="105"/>
      <c r="N2626" s="44"/>
      <c r="O2626" s="76"/>
    </row>
    <row r="2627" spans="1:15" ht="18.75" hidden="1" customHeight="1" thickTop="1" thickBot="1">
      <c r="A2627" s="164"/>
      <c r="B2627" s="181"/>
      <c r="C2627" s="111"/>
      <c r="D2627" s="83"/>
      <c r="E2627" s="111"/>
      <c r="F2627" s="111"/>
      <c r="G2627" s="111"/>
      <c r="H2627" s="111"/>
      <c r="I2627" s="218"/>
      <c r="J2627" s="170"/>
      <c r="K2627" s="184">
        <v>0</v>
      </c>
      <c r="L2627" s="77"/>
      <c r="M2627" s="105"/>
      <c r="N2627" s="44"/>
      <c r="O2627" s="76"/>
    </row>
    <row r="2628" spans="1:15" ht="18.75" hidden="1" customHeight="1" thickTop="1" thickBot="1">
      <c r="A2628" s="164"/>
      <c r="B2628" s="181"/>
      <c r="C2628" s="111"/>
      <c r="D2628" s="83"/>
      <c r="E2628" s="111"/>
      <c r="F2628" s="111"/>
      <c r="G2628" s="111"/>
      <c r="H2628" s="111"/>
      <c r="I2628" s="218"/>
      <c r="J2628" s="170"/>
      <c r="K2628" s="184">
        <v>0</v>
      </c>
      <c r="L2628" s="77"/>
      <c r="M2628" s="105"/>
      <c r="N2628" s="44"/>
      <c r="O2628" s="76"/>
    </row>
    <row r="2629" spans="1:15" ht="18.75" hidden="1" customHeight="1" thickTop="1" thickBot="1">
      <c r="A2629" s="164"/>
      <c r="B2629" s="181"/>
      <c r="C2629" s="111"/>
      <c r="D2629" s="83"/>
      <c r="E2629" s="111"/>
      <c r="F2629" s="111"/>
      <c r="G2629" s="111"/>
      <c r="H2629" s="111"/>
      <c r="I2629" s="218"/>
      <c r="J2629" s="170"/>
      <c r="K2629" s="184">
        <v>0</v>
      </c>
      <c r="L2629" s="77"/>
      <c r="M2629" s="105"/>
      <c r="N2629" s="44"/>
      <c r="O2629" s="76"/>
    </row>
    <row r="2630" spans="1:15" ht="18.75" customHeight="1" thickTop="1" thickBot="1">
      <c r="A2630" s="164"/>
      <c r="B2630" s="407"/>
      <c r="C2630" s="38" t="s">
        <v>1517</v>
      </c>
      <c r="D2630" s="37">
        <v>7525101</v>
      </c>
      <c r="E2630" s="408" t="s">
        <v>1518</v>
      </c>
      <c r="F2630" s="408"/>
      <c r="G2630" s="408"/>
      <c r="H2630" s="408"/>
      <c r="I2630" s="65" t="s">
        <v>41</v>
      </c>
      <c r="J2630" s="60" t="s">
        <v>385</v>
      </c>
      <c r="K2630" s="101">
        <v>3.7129796177845402</v>
      </c>
      <c r="L2630" s="70">
        <f>K2630*(1-$H$3/100)</f>
        <v>3.7129796177845402</v>
      </c>
      <c r="M2630" s="66">
        <f>K2630*$H$2</f>
        <v>156.35357170490698</v>
      </c>
      <c r="N2630" s="43">
        <f>M2630*(1-$H$3/100)</f>
        <v>156.35357170490698</v>
      </c>
      <c r="O2630" s="76"/>
    </row>
    <row r="2631" spans="1:15" ht="18.75" customHeight="1" thickTop="1" thickBot="1">
      <c r="A2631" s="164"/>
      <c r="B2631" s="406"/>
      <c r="C2631" s="110" t="s">
        <v>1519</v>
      </c>
      <c r="D2631" s="106">
        <v>7525104</v>
      </c>
      <c r="E2631" s="409" t="s">
        <v>1518</v>
      </c>
      <c r="F2631" s="409"/>
      <c r="G2631" s="409"/>
      <c r="H2631" s="409"/>
      <c r="I2631" s="113" t="s">
        <v>41</v>
      </c>
      <c r="J2631" s="85" t="s">
        <v>386</v>
      </c>
      <c r="K2631" s="114">
        <v>7.60032</v>
      </c>
      <c r="L2631" s="109">
        <f>K2631*(1-$H$3/100)</f>
        <v>7.60032</v>
      </c>
      <c r="M2631" s="108">
        <f>K2631*$H$2</f>
        <v>320.04947520000002</v>
      </c>
      <c r="N2631" s="118">
        <f>M2631*(1-$H$3/100)</f>
        <v>320.04947520000002</v>
      </c>
      <c r="O2631" s="76"/>
    </row>
    <row r="2632" spans="1:15" ht="18.75" hidden="1" customHeight="1" thickTop="1" thickBot="1">
      <c r="A2632" s="164"/>
      <c r="B2632" s="181"/>
      <c r="C2632" s="111"/>
      <c r="D2632" s="83"/>
      <c r="E2632" s="111"/>
      <c r="F2632" s="111"/>
      <c r="G2632" s="111"/>
      <c r="H2632" s="111"/>
      <c r="I2632" s="218"/>
      <c r="J2632" s="85"/>
      <c r="K2632" s="184">
        <v>0</v>
      </c>
      <c r="L2632" s="77"/>
      <c r="M2632" s="105"/>
      <c r="N2632" s="44"/>
      <c r="O2632" s="76"/>
    </row>
    <row r="2633" spans="1:15" ht="18.75" hidden="1" customHeight="1" thickTop="1" thickBot="1">
      <c r="A2633" s="164"/>
      <c r="B2633" s="181"/>
      <c r="C2633" s="111"/>
      <c r="D2633" s="83"/>
      <c r="E2633" s="111"/>
      <c r="F2633" s="111"/>
      <c r="G2633" s="111"/>
      <c r="H2633" s="111"/>
      <c r="I2633" s="218"/>
      <c r="J2633" s="85"/>
      <c r="K2633" s="184">
        <v>0</v>
      </c>
      <c r="L2633" s="77"/>
      <c r="M2633" s="105"/>
      <c r="N2633" s="44"/>
      <c r="O2633" s="76"/>
    </row>
    <row r="2634" spans="1:15" ht="18.75" hidden="1" customHeight="1" thickTop="1" thickBot="1">
      <c r="A2634" s="164"/>
      <c r="B2634" s="181"/>
      <c r="C2634" s="111"/>
      <c r="D2634" s="83"/>
      <c r="E2634" s="111"/>
      <c r="F2634" s="111"/>
      <c r="G2634" s="111"/>
      <c r="H2634" s="111"/>
      <c r="I2634" s="218"/>
      <c r="J2634" s="85"/>
      <c r="K2634" s="184">
        <v>0</v>
      </c>
      <c r="L2634" s="77"/>
      <c r="M2634" s="105"/>
      <c r="N2634" s="44"/>
      <c r="O2634" s="76"/>
    </row>
    <row r="2635" spans="1:15" ht="18.75" hidden="1" customHeight="1" thickTop="1" thickBot="1">
      <c r="A2635" s="164"/>
      <c r="B2635" s="181"/>
      <c r="C2635" s="111"/>
      <c r="D2635" s="83"/>
      <c r="E2635" s="111"/>
      <c r="F2635" s="111"/>
      <c r="G2635" s="111"/>
      <c r="H2635" s="111"/>
      <c r="I2635" s="218"/>
      <c r="J2635" s="85"/>
      <c r="K2635" s="184">
        <v>0</v>
      </c>
      <c r="L2635" s="77"/>
      <c r="M2635" s="105"/>
      <c r="N2635" s="44"/>
      <c r="O2635" s="76"/>
    </row>
    <row r="2636" spans="1:15" ht="18.75" hidden="1" customHeight="1" thickTop="1" thickBot="1">
      <c r="A2636" s="164"/>
      <c r="B2636" s="181"/>
      <c r="C2636" s="111"/>
      <c r="D2636" s="83"/>
      <c r="E2636" s="111"/>
      <c r="F2636" s="111"/>
      <c r="G2636" s="111"/>
      <c r="H2636" s="111"/>
      <c r="I2636" s="218"/>
      <c r="J2636" s="85"/>
      <c r="K2636" s="184">
        <v>0</v>
      </c>
      <c r="L2636" s="77"/>
      <c r="M2636" s="105"/>
      <c r="N2636" s="44"/>
      <c r="O2636" s="76"/>
    </row>
    <row r="2637" spans="1:15" ht="18.75" hidden="1" customHeight="1" thickTop="1" thickBot="1">
      <c r="A2637" s="164"/>
      <c r="B2637" s="181"/>
      <c r="C2637" s="111"/>
      <c r="D2637" s="83"/>
      <c r="E2637" s="111"/>
      <c r="F2637" s="111"/>
      <c r="G2637" s="111"/>
      <c r="H2637" s="111"/>
      <c r="I2637" s="218"/>
      <c r="J2637" s="85"/>
      <c r="K2637" s="184">
        <v>0</v>
      </c>
      <c r="L2637" s="77"/>
      <c r="M2637" s="105"/>
      <c r="N2637" s="44"/>
      <c r="O2637" s="76"/>
    </row>
    <row r="2638" spans="1:15" ht="18.75" hidden="1" customHeight="1" thickTop="1" thickBot="1">
      <c r="A2638" s="164"/>
      <c r="B2638" s="181"/>
      <c r="C2638" s="111"/>
      <c r="D2638" s="83"/>
      <c r="E2638" s="111"/>
      <c r="F2638" s="111"/>
      <c r="G2638" s="111"/>
      <c r="H2638" s="111"/>
      <c r="I2638" s="218"/>
      <c r="J2638" s="85"/>
      <c r="K2638" s="184">
        <v>0</v>
      </c>
      <c r="L2638" s="77"/>
      <c r="M2638" s="105"/>
      <c r="N2638" s="44"/>
      <c r="O2638" s="76"/>
    </row>
    <row r="2639" spans="1:15" ht="18.75" hidden="1" customHeight="1" thickTop="1" thickBot="1">
      <c r="A2639" s="164"/>
      <c r="B2639" s="181"/>
      <c r="C2639" s="111"/>
      <c r="D2639" s="83"/>
      <c r="E2639" s="111"/>
      <c r="F2639" s="111"/>
      <c r="G2639" s="111"/>
      <c r="H2639" s="111"/>
      <c r="I2639" s="218"/>
      <c r="J2639" s="85"/>
      <c r="K2639" s="184">
        <v>0</v>
      </c>
      <c r="L2639" s="77"/>
      <c r="M2639" s="105"/>
      <c r="N2639" s="44"/>
      <c r="O2639" s="76"/>
    </row>
    <row r="2640" spans="1:15" ht="18.75" hidden="1" customHeight="1" thickTop="1" thickBot="1">
      <c r="A2640" s="164"/>
      <c r="B2640" s="181"/>
      <c r="C2640" s="111"/>
      <c r="D2640" s="83"/>
      <c r="E2640" s="111"/>
      <c r="F2640" s="111"/>
      <c r="G2640" s="111"/>
      <c r="H2640" s="111"/>
      <c r="I2640" s="218"/>
      <c r="J2640" s="85"/>
      <c r="K2640" s="184">
        <v>0</v>
      </c>
      <c r="L2640" s="77"/>
      <c r="M2640" s="105"/>
      <c r="N2640" s="44"/>
      <c r="O2640" s="76"/>
    </row>
    <row r="2641" spans="1:15" ht="18.75" hidden="1" customHeight="1" thickTop="1" thickBot="1">
      <c r="A2641" s="164"/>
      <c r="B2641" s="181"/>
      <c r="C2641" s="111"/>
      <c r="D2641" s="83"/>
      <c r="E2641" s="111"/>
      <c r="F2641" s="111"/>
      <c r="G2641" s="111"/>
      <c r="H2641" s="111"/>
      <c r="I2641" s="218"/>
      <c r="J2641" s="85"/>
      <c r="K2641" s="184">
        <v>0</v>
      </c>
      <c r="L2641" s="77"/>
      <c r="M2641" s="105"/>
      <c r="N2641" s="44"/>
      <c r="O2641" s="76"/>
    </row>
    <row r="2642" spans="1:15" ht="18.75" customHeight="1" thickTop="1" thickBot="1">
      <c r="A2642" s="164"/>
      <c r="B2642" s="407"/>
      <c r="C2642" s="198" t="s">
        <v>1498</v>
      </c>
      <c r="D2642" s="132">
        <v>7540001</v>
      </c>
      <c r="E2642" s="419" t="s">
        <v>1447</v>
      </c>
      <c r="F2642" s="419"/>
      <c r="G2642" s="419"/>
      <c r="H2642" s="419"/>
      <c r="I2642" s="133" t="s">
        <v>41</v>
      </c>
      <c r="J2642" s="60" t="s">
        <v>385</v>
      </c>
      <c r="K2642" s="101">
        <v>18.2974</v>
      </c>
      <c r="L2642" s="70">
        <f t="shared" ref="L2642:L2649" si="219">K2642*(1-$H$3/100)</f>
        <v>18.2974</v>
      </c>
      <c r="M2642" s="66">
        <f t="shared" ref="M2642:M2649" si="220">K2642*$H$2</f>
        <v>770.503514</v>
      </c>
      <c r="N2642" s="43">
        <f t="shared" ref="N2642:N2649" si="221">M2642*(1-$H$3/100)</f>
        <v>770.503514</v>
      </c>
      <c r="O2642" s="76"/>
    </row>
    <row r="2643" spans="1:15" ht="18.75" customHeight="1" thickTop="1" thickBot="1">
      <c r="A2643" s="164"/>
      <c r="B2643" s="405"/>
      <c r="C2643" s="197" t="s">
        <v>1499</v>
      </c>
      <c r="D2643" s="37">
        <v>7540004</v>
      </c>
      <c r="E2643" s="408" t="s">
        <v>1447</v>
      </c>
      <c r="F2643" s="408"/>
      <c r="G2643" s="408"/>
      <c r="H2643" s="408"/>
      <c r="I2643" s="65" t="s">
        <v>41</v>
      </c>
      <c r="J2643" s="85" t="s">
        <v>386</v>
      </c>
      <c r="K2643" s="101">
        <v>45.441800000000001</v>
      </c>
      <c r="L2643" s="70">
        <f t="shared" si="219"/>
        <v>45.441800000000001</v>
      </c>
      <c r="M2643" s="66">
        <f t="shared" si="220"/>
        <v>1913.554198</v>
      </c>
      <c r="N2643" s="43">
        <f t="shared" si="221"/>
        <v>1913.554198</v>
      </c>
      <c r="O2643" s="76"/>
    </row>
    <row r="2644" spans="1:15" ht="18.75" customHeight="1" thickTop="1" thickBot="1">
      <c r="A2644" s="164"/>
      <c r="B2644" s="405"/>
      <c r="C2644" s="197" t="s">
        <v>1500</v>
      </c>
      <c r="D2644" s="37">
        <v>7540005</v>
      </c>
      <c r="E2644" s="408" t="s">
        <v>1447</v>
      </c>
      <c r="F2644" s="408"/>
      <c r="G2644" s="408"/>
      <c r="H2644" s="408"/>
      <c r="I2644" s="65" t="s">
        <v>41</v>
      </c>
      <c r="J2644" s="153" t="s">
        <v>438</v>
      </c>
      <c r="K2644" s="101">
        <v>0</v>
      </c>
      <c r="L2644" s="70">
        <f t="shared" si="219"/>
        <v>0</v>
      </c>
      <c r="M2644" s="285">
        <f t="shared" si="220"/>
        <v>0</v>
      </c>
      <c r="N2644" s="289">
        <f t="shared" si="221"/>
        <v>0</v>
      </c>
      <c r="O2644" s="76"/>
    </row>
    <row r="2645" spans="1:15" ht="18.75" customHeight="1" thickTop="1" thickBot="1">
      <c r="A2645" s="164"/>
      <c r="B2645" s="405"/>
      <c r="C2645" s="169" t="s">
        <v>1501</v>
      </c>
      <c r="D2645" s="95">
        <v>7540011</v>
      </c>
      <c r="E2645" s="414" t="s">
        <v>1447</v>
      </c>
      <c r="F2645" s="414"/>
      <c r="G2645" s="414"/>
      <c r="H2645" s="414"/>
      <c r="I2645" s="96" t="s">
        <v>41</v>
      </c>
      <c r="J2645" s="170" t="s">
        <v>1105</v>
      </c>
      <c r="K2645" s="98">
        <v>19.7896</v>
      </c>
      <c r="L2645" s="99">
        <f t="shared" si="219"/>
        <v>19.7896</v>
      </c>
      <c r="M2645" s="100">
        <f t="shared" si="220"/>
        <v>833.340056</v>
      </c>
      <c r="N2645" s="69">
        <f t="shared" si="221"/>
        <v>833.340056</v>
      </c>
      <c r="O2645" s="76"/>
    </row>
    <row r="2646" spans="1:15" ht="18.75" customHeight="1" thickTop="1" thickBot="1">
      <c r="A2646" s="164"/>
      <c r="B2646" s="405"/>
      <c r="C2646" s="197" t="s">
        <v>1502</v>
      </c>
      <c r="D2646" s="37">
        <v>7542001</v>
      </c>
      <c r="E2646" s="408" t="s">
        <v>1448</v>
      </c>
      <c r="F2646" s="408"/>
      <c r="G2646" s="408"/>
      <c r="H2646" s="408"/>
      <c r="I2646" s="65" t="s">
        <v>41</v>
      </c>
      <c r="J2646" s="60" t="s">
        <v>385</v>
      </c>
      <c r="K2646" s="101">
        <v>18.2974</v>
      </c>
      <c r="L2646" s="70">
        <f t="shared" si="219"/>
        <v>18.2974</v>
      </c>
      <c r="M2646" s="66">
        <f t="shared" si="220"/>
        <v>770.503514</v>
      </c>
      <c r="N2646" s="43">
        <f t="shared" si="221"/>
        <v>770.503514</v>
      </c>
      <c r="O2646" s="76"/>
    </row>
    <row r="2647" spans="1:15" ht="18.75" customHeight="1" thickTop="1" thickBot="1">
      <c r="A2647" s="164"/>
      <c r="B2647" s="405"/>
      <c r="C2647" s="197" t="s">
        <v>1503</v>
      </c>
      <c r="D2647" s="37">
        <v>7542004</v>
      </c>
      <c r="E2647" s="408" t="s">
        <v>1448</v>
      </c>
      <c r="F2647" s="408"/>
      <c r="G2647" s="408"/>
      <c r="H2647" s="408"/>
      <c r="I2647" s="65" t="s">
        <v>41</v>
      </c>
      <c r="J2647" s="85" t="s">
        <v>386</v>
      </c>
      <c r="K2647" s="101">
        <v>45.441800000000001</v>
      </c>
      <c r="L2647" s="70">
        <f t="shared" si="219"/>
        <v>45.441800000000001</v>
      </c>
      <c r="M2647" s="66">
        <f t="shared" si="220"/>
        <v>1913.554198</v>
      </c>
      <c r="N2647" s="43">
        <f t="shared" si="221"/>
        <v>1913.554198</v>
      </c>
      <c r="O2647" s="76"/>
    </row>
    <row r="2648" spans="1:15" ht="18.75" customHeight="1" thickTop="1" thickBot="1">
      <c r="A2648" s="164"/>
      <c r="B2648" s="405"/>
      <c r="C2648" s="197" t="s">
        <v>1504</v>
      </c>
      <c r="D2648" s="37">
        <v>7542005</v>
      </c>
      <c r="E2648" s="408" t="s">
        <v>1448</v>
      </c>
      <c r="F2648" s="408"/>
      <c r="G2648" s="408"/>
      <c r="H2648" s="408"/>
      <c r="I2648" s="65" t="s">
        <v>41</v>
      </c>
      <c r="J2648" s="153" t="s">
        <v>438</v>
      </c>
      <c r="K2648" s="101">
        <v>0</v>
      </c>
      <c r="L2648" s="70">
        <f t="shared" si="219"/>
        <v>0</v>
      </c>
      <c r="M2648" s="285">
        <f t="shared" si="220"/>
        <v>0</v>
      </c>
      <c r="N2648" s="289">
        <f t="shared" si="221"/>
        <v>0</v>
      </c>
      <c r="O2648" s="76"/>
    </row>
    <row r="2649" spans="1:15" ht="18.75" customHeight="1" thickTop="1" thickBot="1">
      <c r="A2649" s="164"/>
      <c r="B2649" s="406"/>
      <c r="C2649" s="166" t="s">
        <v>1505</v>
      </c>
      <c r="D2649" s="106">
        <v>7542011</v>
      </c>
      <c r="E2649" s="409" t="s">
        <v>1448</v>
      </c>
      <c r="F2649" s="409"/>
      <c r="G2649" s="409"/>
      <c r="H2649" s="409"/>
      <c r="I2649" s="113" t="s">
        <v>41</v>
      </c>
      <c r="J2649" s="170" t="s">
        <v>1105</v>
      </c>
      <c r="K2649" s="114">
        <v>19.7896</v>
      </c>
      <c r="L2649" s="109">
        <f t="shared" si="219"/>
        <v>19.7896</v>
      </c>
      <c r="M2649" s="108">
        <f t="shared" si="220"/>
        <v>833.340056</v>
      </c>
      <c r="N2649" s="118">
        <f t="shared" si="221"/>
        <v>833.340056</v>
      </c>
      <c r="O2649" s="76"/>
    </row>
    <row r="2650" spans="1:15" ht="18.75" hidden="1" customHeight="1" thickTop="1" thickBot="1">
      <c r="A2650" s="164"/>
      <c r="B2650" s="182"/>
      <c r="C2650" s="166"/>
      <c r="D2650" s="106"/>
      <c r="E2650" s="110"/>
      <c r="F2650" s="110"/>
      <c r="G2650" s="110"/>
      <c r="H2650" s="110"/>
      <c r="I2650" s="113"/>
      <c r="J2650" s="170"/>
      <c r="K2650" s="114">
        <v>0</v>
      </c>
      <c r="L2650" s="109"/>
      <c r="M2650" s="108"/>
      <c r="N2650" s="118"/>
      <c r="O2650" s="76"/>
    </row>
    <row r="2651" spans="1:15" ht="18.75" hidden="1" customHeight="1" thickTop="1" thickBot="1">
      <c r="A2651" s="164"/>
      <c r="B2651" s="182"/>
      <c r="C2651" s="166"/>
      <c r="D2651" s="106"/>
      <c r="E2651" s="110"/>
      <c r="F2651" s="110"/>
      <c r="G2651" s="110"/>
      <c r="H2651" s="110"/>
      <c r="I2651" s="113"/>
      <c r="J2651" s="170"/>
      <c r="K2651" s="114">
        <v>0</v>
      </c>
      <c r="L2651" s="109"/>
      <c r="M2651" s="108"/>
      <c r="N2651" s="118"/>
      <c r="O2651" s="76"/>
    </row>
    <row r="2652" spans="1:15" ht="18.75" hidden="1" customHeight="1" thickTop="1" thickBot="1">
      <c r="A2652" s="164"/>
      <c r="B2652" s="182"/>
      <c r="C2652" s="166"/>
      <c r="D2652" s="106"/>
      <c r="E2652" s="110"/>
      <c r="F2652" s="110"/>
      <c r="G2652" s="110"/>
      <c r="H2652" s="110"/>
      <c r="I2652" s="113"/>
      <c r="J2652" s="170"/>
      <c r="K2652" s="114">
        <v>0</v>
      </c>
      <c r="L2652" s="109"/>
      <c r="M2652" s="108"/>
      <c r="N2652" s="118"/>
      <c r="O2652" s="76"/>
    </row>
    <row r="2653" spans="1:15" ht="18.75" hidden="1" customHeight="1" thickTop="1" thickBot="1">
      <c r="A2653" s="164"/>
      <c r="B2653" s="182"/>
      <c r="C2653" s="166"/>
      <c r="D2653" s="106"/>
      <c r="E2653" s="110"/>
      <c r="F2653" s="110"/>
      <c r="G2653" s="110"/>
      <c r="H2653" s="110"/>
      <c r="I2653" s="113"/>
      <c r="J2653" s="170"/>
      <c r="K2653" s="114">
        <v>0</v>
      </c>
      <c r="L2653" s="109"/>
      <c r="M2653" s="108"/>
      <c r="N2653" s="118"/>
      <c r="O2653" s="76"/>
    </row>
    <row r="2654" spans="1:15" ht="18.75" hidden="1" customHeight="1" thickTop="1" thickBot="1">
      <c r="A2654" s="164"/>
      <c r="B2654" s="182"/>
      <c r="C2654" s="166"/>
      <c r="D2654" s="106"/>
      <c r="E2654" s="110"/>
      <c r="F2654" s="110"/>
      <c r="G2654" s="110"/>
      <c r="H2654" s="110"/>
      <c r="I2654" s="113"/>
      <c r="J2654" s="170"/>
      <c r="K2654" s="114">
        <v>0</v>
      </c>
      <c r="L2654" s="109"/>
      <c r="M2654" s="108"/>
      <c r="N2654" s="118"/>
      <c r="O2654" s="76"/>
    </row>
    <row r="2655" spans="1:15" ht="18.75" hidden="1" customHeight="1" thickTop="1" thickBot="1">
      <c r="A2655" s="164"/>
      <c r="B2655" s="182"/>
      <c r="C2655" s="166"/>
      <c r="D2655" s="106"/>
      <c r="E2655" s="110"/>
      <c r="F2655" s="110"/>
      <c r="G2655" s="110"/>
      <c r="H2655" s="110"/>
      <c r="I2655" s="113"/>
      <c r="J2655" s="170"/>
      <c r="K2655" s="114">
        <v>0</v>
      </c>
      <c r="L2655" s="109"/>
      <c r="M2655" s="108"/>
      <c r="N2655" s="118"/>
      <c r="O2655" s="76"/>
    </row>
    <row r="2656" spans="1:15" ht="18.75" hidden="1" customHeight="1" thickTop="1" thickBot="1">
      <c r="A2656" s="164"/>
      <c r="B2656" s="182"/>
      <c r="C2656" s="166"/>
      <c r="D2656" s="106"/>
      <c r="E2656" s="110"/>
      <c r="F2656" s="110"/>
      <c r="G2656" s="110"/>
      <c r="H2656" s="110"/>
      <c r="I2656" s="113"/>
      <c r="J2656" s="170"/>
      <c r="K2656" s="114">
        <v>0</v>
      </c>
      <c r="L2656" s="109"/>
      <c r="M2656" s="108"/>
      <c r="N2656" s="118"/>
      <c r="O2656" s="76"/>
    </row>
    <row r="2657" spans="1:15" ht="18.75" hidden="1" customHeight="1" thickTop="1" thickBot="1">
      <c r="A2657" s="164"/>
      <c r="B2657" s="182"/>
      <c r="C2657" s="166"/>
      <c r="D2657" s="106"/>
      <c r="E2657" s="110"/>
      <c r="F2657" s="110"/>
      <c r="G2657" s="110"/>
      <c r="H2657" s="110"/>
      <c r="I2657" s="113"/>
      <c r="J2657" s="170"/>
      <c r="K2657" s="114">
        <v>0</v>
      </c>
      <c r="L2657" s="109"/>
      <c r="M2657" s="108"/>
      <c r="N2657" s="118"/>
      <c r="O2657" s="76"/>
    </row>
    <row r="2658" spans="1:15" ht="18.75" hidden="1" customHeight="1" thickTop="1" thickBot="1">
      <c r="A2658" s="164"/>
      <c r="B2658" s="182"/>
      <c r="C2658" s="166"/>
      <c r="D2658" s="106"/>
      <c r="E2658" s="110"/>
      <c r="F2658" s="110"/>
      <c r="G2658" s="110"/>
      <c r="H2658" s="110"/>
      <c r="I2658" s="113"/>
      <c r="J2658" s="170"/>
      <c r="K2658" s="114">
        <v>0</v>
      </c>
      <c r="L2658" s="109"/>
      <c r="M2658" s="108"/>
      <c r="N2658" s="118"/>
      <c r="O2658" s="76"/>
    </row>
    <row r="2659" spans="1:15" ht="18.75" hidden="1" customHeight="1" thickTop="1" thickBot="1">
      <c r="A2659" s="164"/>
      <c r="B2659" s="182"/>
      <c r="C2659" s="166"/>
      <c r="D2659" s="106"/>
      <c r="E2659" s="110"/>
      <c r="F2659" s="110"/>
      <c r="G2659" s="110"/>
      <c r="H2659" s="110"/>
      <c r="I2659" s="113"/>
      <c r="J2659" s="170"/>
      <c r="K2659" s="114">
        <v>0</v>
      </c>
      <c r="L2659" s="109"/>
      <c r="M2659" s="108"/>
      <c r="N2659" s="118"/>
      <c r="O2659" s="76"/>
    </row>
    <row r="2660" spans="1:15" ht="18.75" customHeight="1" thickTop="1" thickBot="1">
      <c r="A2660" s="164"/>
      <c r="B2660" s="146"/>
      <c r="C2660" s="179" t="s">
        <v>1522</v>
      </c>
      <c r="D2660" s="147">
        <v>7543101</v>
      </c>
      <c r="E2660" s="413" t="s">
        <v>1524</v>
      </c>
      <c r="F2660" s="413"/>
      <c r="G2660" s="413"/>
      <c r="H2660" s="413"/>
      <c r="I2660" s="148" t="s">
        <v>41</v>
      </c>
      <c r="J2660" s="60" t="s">
        <v>385</v>
      </c>
      <c r="K2660" s="149">
        <v>3.9463200000000001</v>
      </c>
      <c r="L2660" s="150">
        <f>K2660*(1-$H$3/100)</f>
        <v>3.9463200000000001</v>
      </c>
      <c r="M2660" s="151">
        <f>K2660*$H$2</f>
        <v>166.1795352</v>
      </c>
      <c r="N2660" s="152">
        <f>M2660*(1-$H$3/100)</f>
        <v>166.1795352</v>
      </c>
      <c r="O2660" s="76"/>
    </row>
    <row r="2661" spans="1:15" ht="18.75" hidden="1" customHeight="1" thickTop="1" thickBot="1">
      <c r="A2661" s="164"/>
      <c r="B2661" s="146"/>
      <c r="C2661" s="179"/>
      <c r="D2661" s="147"/>
      <c r="E2661" s="178"/>
      <c r="F2661" s="178"/>
      <c r="G2661" s="178"/>
      <c r="H2661" s="178"/>
      <c r="I2661" s="148"/>
      <c r="J2661" s="60"/>
      <c r="K2661" s="149">
        <v>0</v>
      </c>
      <c r="L2661" s="150"/>
      <c r="M2661" s="151"/>
      <c r="N2661" s="152"/>
      <c r="O2661" s="76"/>
    </row>
    <row r="2662" spans="1:15" ht="18.75" hidden="1" customHeight="1" thickTop="1" thickBot="1">
      <c r="A2662" s="164"/>
      <c r="B2662" s="146"/>
      <c r="C2662" s="179"/>
      <c r="D2662" s="147"/>
      <c r="E2662" s="178"/>
      <c r="F2662" s="178"/>
      <c r="G2662" s="178"/>
      <c r="H2662" s="178"/>
      <c r="I2662" s="148"/>
      <c r="J2662" s="60"/>
      <c r="K2662" s="149">
        <v>0</v>
      </c>
      <c r="L2662" s="150"/>
      <c r="M2662" s="151"/>
      <c r="N2662" s="152"/>
      <c r="O2662" s="76"/>
    </row>
    <row r="2663" spans="1:15" ht="18.75" hidden="1" customHeight="1" thickTop="1" thickBot="1">
      <c r="A2663" s="164"/>
      <c r="B2663" s="146"/>
      <c r="C2663" s="179"/>
      <c r="D2663" s="147"/>
      <c r="E2663" s="178"/>
      <c r="F2663" s="178"/>
      <c r="G2663" s="178"/>
      <c r="H2663" s="178"/>
      <c r="I2663" s="148"/>
      <c r="J2663" s="60"/>
      <c r="K2663" s="149">
        <v>0</v>
      </c>
      <c r="L2663" s="150"/>
      <c r="M2663" s="151"/>
      <c r="N2663" s="152"/>
      <c r="O2663" s="76"/>
    </row>
    <row r="2664" spans="1:15" ht="18.75" hidden="1" customHeight="1" thickTop="1" thickBot="1">
      <c r="A2664" s="164"/>
      <c r="B2664" s="146"/>
      <c r="C2664" s="179"/>
      <c r="D2664" s="147"/>
      <c r="E2664" s="178"/>
      <c r="F2664" s="178"/>
      <c r="G2664" s="178"/>
      <c r="H2664" s="178"/>
      <c r="I2664" s="148"/>
      <c r="J2664" s="60"/>
      <c r="K2664" s="149">
        <v>0</v>
      </c>
      <c r="L2664" s="150"/>
      <c r="M2664" s="151"/>
      <c r="N2664" s="152"/>
      <c r="O2664" s="76"/>
    </row>
    <row r="2665" spans="1:15" ht="18.75" hidden="1" customHeight="1" thickTop="1" thickBot="1">
      <c r="A2665" s="164"/>
      <c r="B2665" s="146"/>
      <c r="C2665" s="179"/>
      <c r="D2665" s="147"/>
      <c r="E2665" s="178"/>
      <c r="F2665" s="178"/>
      <c r="G2665" s="178"/>
      <c r="H2665" s="178"/>
      <c r="I2665" s="148"/>
      <c r="J2665" s="60"/>
      <c r="K2665" s="149">
        <v>0</v>
      </c>
      <c r="L2665" s="150"/>
      <c r="M2665" s="151"/>
      <c r="N2665" s="152"/>
      <c r="O2665" s="76"/>
    </row>
    <row r="2666" spans="1:15" ht="18.75" hidden="1" customHeight="1" thickTop="1" thickBot="1">
      <c r="A2666" s="164"/>
      <c r="B2666" s="146"/>
      <c r="C2666" s="179"/>
      <c r="D2666" s="147"/>
      <c r="E2666" s="178"/>
      <c r="F2666" s="178"/>
      <c r="G2666" s="178"/>
      <c r="H2666" s="178"/>
      <c r="I2666" s="148"/>
      <c r="J2666" s="60"/>
      <c r="K2666" s="149">
        <v>0</v>
      </c>
      <c r="L2666" s="150"/>
      <c r="M2666" s="151"/>
      <c r="N2666" s="152"/>
      <c r="O2666" s="76"/>
    </row>
    <row r="2667" spans="1:15" ht="18.75" hidden="1" customHeight="1" thickTop="1" thickBot="1">
      <c r="A2667" s="164"/>
      <c r="B2667" s="146"/>
      <c r="C2667" s="179"/>
      <c r="D2667" s="147"/>
      <c r="E2667" s="178"/>
      <c r="F2667" s="178"/>
      <c r="G2667" s="178"/>
      <c r="H2667" s="178"/>
      <c r="I2667" s="148"/>
      <c r="J2667" s="60"/>
      <c r="K2667" s="149">
        <v>0</v>
      </c>
      <c r="L2667" s="150"/>
      <c r="M2667" s="151"/>
      <c r="N2667" s="152"/>
      <c r="O2667" s="76"/>
    </row>
    <row r="2668" spans="1:15" ht="18.75" hidden="1" customHeight="1" thickTop="1" thickBot="1">
      <c r="A2668" s="164"/>
      <c r="B2668" s="146"/>
      <c r="C2668" s="179"/>
      <c r="D2668" s="147"/>
      <c r="E2668" s="178"/>
      <c r="F2668" s="178"/>
      <c r="G2668" s="178"/>
      <c r="H2668" s="178"/>
      <c r="I2668" s="148"/>
      <c r="J2668" s="60"/>
      <c r="K2668" s="149">
        <v>0</v>
      </c>
      <c r="L2668" s="150"/>
      <c r="M2668" s="151"/>
      <c r="N2668" s="152"/>
      <c r="O2668" s="76"/>
    </row>
    <row r="2669" spans="1:15" ht="18.75" hidden="1" customHeight="1" thickTop="1" thickBot="1">
      <c r="A2669" s="164"/>
      <c r="B2669" s="146"/>
      <c r="C2669" s="179"/>
      <c r="D2669" s="147"/>
      <c r="E2669" s="178"/>
      <c r="F2669" s="178"/>
      <c r="G2669" s="178"/>
      <c r="H2669" s="178"/>
      <c r="I2669" s="148"/>
      <c r="J2669" s="60"/>
      <c r="K2669" s="149">
        <v>0</v>
      </c>
      <c r="L2669" s="150"/>
      <c r="M2669" s="151"/>
      <c r="N2669" s="152"/>
      <c r="O2669" s="76"/>
    </row>
    <row r="2670" spans="1:15" ht="18.75" hidden="1" customHeight="1" thickTop="1" thickBot="1">
      <c r="A2670" s="164"/>
      <c r="B2670" s="146"/>
      <c r="C2670" s="179"/>
      <c r="D2670" s="147"/>
      <c r="E2670" s="178"/>
      <c r="F2670" s="178"/>
      <c r="G2670" s="178"/>
      <c r="H2670" s="178"/>
      <c r="I2670" s="148"/>
      <c r="J2670" s="60"/>
      <c r="K2670" s="149">
        <v>0</v>
      </c>
      <c r="L2670" s="150"/>
      <c r="M2670" s="151"/>
      <c r="N2670" s="152"/>
      <c r="O2670" s="76"/>
    </row>
    <row r="2671" spans="1:15" ht="18.75" customHeight="1" thickTop="1" thickBot="1">
      <c r="A2671" s="425" t="s">
        <v>4</v>
      </c>
      <c r="B2671" s="146"/>
      <c r="C2671" s="179" t="s">
        <v>1553</v>
      </c>
      <c r="D2671" s="147">
        <v>7543401</v>
      </c>
      <c r="E2671" s="413" t="s">
        <v>1554</v>
      </c>
      <c r="F2671" s="413"/>
      <c r="G2671" s="413"/>
      <c r="H2671" s="413"/>
      <c r="I2671" s="148" t="s">
        <v>41</v>
      </c>
      <c r="J2671" s="60" t="s">
        <v>385</v>
      </c>
      <c r="K2671" s="149">
        <v>29.08</v>
      </c>
      <c r="L2671" s="150">
        <f>K2671*(1-$H$3/100)</f>
        <v>29.08</v>
      </c>
      <c r="M2671" s="151">
        <f>K2671*$H$2</f>
        <v>1224.5588</v>
      </c>
      <c r="N2671" s="152">
        <f>M2671*(1-$H$3/100)</f>
        <v>1224.5588</v>
      </c>
      <c r="O2671" s="76"/>
    </row>
    <row r="2672" spans="1:15" ht="18.75" hidden="1" customHeight="1" thickTop="1" thickBot="1">
      <c r="A2672" s="425"/>
      <c r="B2672" s="129"/>
      <c r="C2672" s="253"/>
      <c r="D2672" s="83"/>
      <c r="E2672" s="111"/>
      <c r="F2672" s="111"/>
      <c r="G2672" s="111"/>
      <c r="H2672" s="111"/>
      <c r="I2672" s="218"/>
      <c r="J2672" s="60"/>
      <c r="K2672" s="184">
        <v>0</v>
      </c>
      <c r="L2672" s="77"/>
      <c r="M2672" s="105"/>
      <c r="N2672" s="44"/>
      <c r="O2672" s="76"/>
    </row>
    <row r="2673" spans="1:15" ht="18.75" hidden="1" customHeight="1" thickTop="1" thickBot="1">
      <c r="A2673" s="425"/>
      <c r="B2673" s="129"/>
      <c r="C2673" s="253"/>
      <c r="D2673" s="83"/>
      <c r="E2673" s="111"/>
      <c r="F2673" s="111"/>
      <c r="G2673" s="111"/>
      <c r="H2673" s="111"/>
      <c r="I2673" s="218"/>
      <c r="J2673" s="60"/>
      <c r="K2673" s="184">
        <v>0</v>
      </c>
      <c r="L2673" s="77"/>
      <c r="M2673" s="105"/>
      <c r="N2673" s="44"/>
      <c r="O2673" s="76"/>
    </row>
    <row r="2674" spans="1:15" ht="18.75" hidden="1" customHeight="1" thickTop="1" thickBot="1">
      <c r="A2674" s="425"/>
      <c r="B2674" s="129"/>
      <c r="C2674" s="253"/>
      <c r="D2674" s="83"/>
      <c r="E2674" s="111"/>
      <c r="F2674" s="111"/>
      <c r="G2674" s="111"/>
      <c r="H2674" s="111"/>
      <c r="I2674" s="218"/>
      <c r="J2674" s="60"/>
      <c r="K2674" s="184">
        <v>0</v>
      </c>
      <c r="L2674" s="77"/>
      <c r="M2674" s="105"/>
      <c r="N2674" s="44"/>
      <c r="O2674" s="76"/>
    </row>
    <row r="2675" spans="1:15" ht="18.75" hidden="1" customHeight="1" thickTop="1" thickBot="1">
      <c r="A2675" s="425"/>
      <c r="B2675" s="129"/>
      <c r="C2675" s="253"/>
      <c r="D2675" s="83"/>
      <c r="E2675" s="111"/>
      <c r="F2675" s="111"/>
      <c r="G2675" s="111"/>
      <c r="H2675" s="111"/>
      <c r="I2675" s="218"/>
      <c r="J2675" s="60"/>
      <c r="K2675" s="184">
        <v>0</v>
      </c>
      <c r="L2675" s="77"/>
      <c r="M2675" s="105"/>
      <c r="N2675" s="44"/>
      <c r="O2675" s="76"/>
    </row>
    <row r="2676" spans="1:15" ht="18.75" hidden="1" customHeight="1" thickTop="1" thickBot="1">
      <c r="A2676" s="425"/>
      <c r="B2676" s="129"/>
      <c r="C2676" s="253"/>
      <c r="D2676" s="83"/>
      <c r="E2676" s="111"/>
      <c r="F2676" s="111"/>
      <c r="G2676" s="111"/>
      <c r="H2676" s="111"/>
      <c r="I2676" s="218"/>
      <c r="J2676" s="60"/>
      <c r="K2676" s="184">
        <v>0</v>
      </c>
      <c r="L2676" s="77"/>
      <c r="M2676" s="105"/>
      <c r="N2676" s="44"/>
      <c r="O2676" s="76"/>
    </row>
    <row r="2677" spans="1:15" ht="18.75" hidden="1" customHeight="1" thickTop="1" thickBot="1">
      <c r="A2677" s="425"/>
      <c r="B2677" s="129"/>
      <c r="C2677" s="253"/>
      <c r="D2677" s="83"/>
      <c r="E2677" s="111"/>
      <c r="F2677" s="111"/>
      <c r="G2677" s="111"/>
      <c r="H2677" s="111"/>
      <c r="I2677" s="218"/>
      <c r="J2677" s="60"/>
      <c r="K2677" s="184">
        <v>0</v>
      </c>
      <c r="L2677" s="77"/>
      <c r="M2677" s="105"/>
      <c r="N2677" s="44"/>
      <c r="O2677" s="76"/>
    </row>
    <row r="2678" spans="1:15" ht="18.75" hidden="1" customHeight="1" thickTop="1" thickBot="1">
      <c r="A2678" s="425"/>
      <c r="B2678" s="129"/>
      <c r="C2678" s="253"/>
      <c r="D2678" s="83"/>
      <c r="E2678" s="111"/>
      <c r="F2678" s="111"/>
      <c r="G2678" s="111"/>
      <c r="H2678" s="111"/>
      <c r="I2678" s="218"/>
      <c r="J2678" s="60"/>
      <c r="K2678" s="184">
        <v>0</v>
      </c>
      <c r="L2678" s="77"/>
      <c r="M2678" s="105"/>
      <c r="N2678" s="44"/>
      <c r="O2678" s="76"/>
    </row>
    <row r="2679" spans="1:15" ht="18.75" hidden="1" customHeight="1" thickTop="1" thickBot="1">
      <c r="A2679" s="425"/>
      <c r="B2679" s="129"/>
      <c r="C2679" s="253"/>
      <c r="D2679" s="83"/>
      <c r="E2679" s="111"/>
      <c r="F2679" s="111"/>
      <c r="G2679" s="111"/>
      <c r="H2679" s="111"/>
      <c r="I2679" s="218"/>
      <c r="J2679" s="60"/>
      <c r="K2679" s="184">
        <v>0</v>
      </c>
      <c r="L2679" s="77"/>
      <c r="M2679" s="105"/>
      <c r="N2679" s="44"/>
      <c r="O2679" s="76"/>
    </row>
    <row r="2680" spans="1:15" ht="18.75" hidden="1" customHeight="1" thickTop="1" thickBot="1">
      <c r="A2680" s="425"/>
      <c r="B2680" s="129"/>
      <c r="C2680" s="253"/>
      <c r="D2680" s="83"/>
      <c r="E2680" s="111"/>
      <c r="F2680" s="111"/>
      <c r="G2680" s="111"/>
      <c r="H2680" s="111"/>
      <c r="I2680" s="218"/>
      <c r="J2680" s="60"/>
      <c r="K2680" s="184">
        <v>0</v>
      </c>
      <c r="L2680" s="77"/>
      <c r="M2680" s="105"/>
      <c r="N2680" s="44"/>
      <c r="O2680" s="76"/>
    </row>
    <row r="2681" spans="1:15" ht="18.75" hidden="1" customHeight="1" thickTop="1" thickBot="1">
      <c r="A2681" s="425"/>
      <c r="B2681" s="129"/>
      <c r="C2681" s="253"/>
      <c r="D2681" s="83"/>
      <c r="E2681" s="111"/>
      <c r="F2681" s="111"/>
      <c r="G2681" s="111"/>
      <c r="H2681" s="111"/>
      <c r="I2681" s="218"/>
      <c r="J2681" s="60"/>
      <c r="K2681" s="184">
        <v>0</v>
      </c>
      <c r="L2681" s="77"/>
      <c r="M2681" s="105"/>
      <c r="N2681" s="44"/>
      <c r="O2681" s="76"/>
    </row>
    <row r="2682" spans="1:15" ht="18.75" customHeight="1" thickTop="1" thickBot="1">
      <c r="A2682" s="426"/>
      <c r="B2682" s="407"/>
      <c r="C2682" s="197" t="s">
        <v>1520</v>
      </c>
      <c r="D2682" s="37">
        <v>7545101</v>
      </c>
      <c r="E2682" s="408" t="s">
        <v>1523</v>
      </c>
      <c r="F2682" s="408"/>
      <c r="G2682" s="408"/>
      <c r="H2682" s="408"/>
      <c r="I2682" s="65" t="s">
        <v>41</v>
      </c>
      <c r="J2682" s="60" t="s">
        <v>385</v>
      </c>
      <c r="K2682" s="101">
        <v>1.7849999999999999</v>
      </c>
      <c r="L2682" s="70">
        <f>K2682*(1-$H$3/100)</f>
        <v>1.7849999999999999</v>
      </c>
      <c r="M2682" s="66">
        <f>K2682*$H$2</f>
        <v>75.166349999999994</v>
      </c>
      <c r="N2682" s="43">
        <f>M2682*(1-$H$3/100)</f>
        <v>75.166349999999994</v>
      </c>
      <c r="O2682" s="76"/>
    </row>
    <row r="2683" spans="1:15" ht="18.75" customHeight="1" thickTop="1" thickBot="1">
      <c r="A2683" s="426"/>
      <c r="B2683" s="406"/>
      <c r="C2683" s="166" t="s">
        <v>1521</v>
      </c>
      <c r="D2683" s="106">
        <v>7545104</v>
      </c>
      <c r="E2683" s="409" t="s">
        <v>1523</v>
      </c>
      <c r="F2683" s="409"/>
      <c r="G2683" s="409"/>
      <c r="H2683" s="409"/>
      <c r="I2683" s="113" t="s">
        <v>41</v>
      </c>
      <c r="J2683" s="85" t="s">
        <v>386</v>
      </c>
      <c r="K2683" s="114">
        <v>5.3202239999999996</v>
      </c>
      <c r="L2683" s="109">
        <f>K2683*(1-$H$3/100)</f>
        <v>5.3202239999999996</v>
      </c>
      <c r="M2683" s="108">
        <f>K2683*$H$2</f>
        <v>224.03463263999998</v>
      </c>
      <c r="N2683" s="118">
        <f>M2683*(1-$H$3/100)</f>
        <v>224.03463263999998</v>
      </c>
      <c r="O2683" s="76"/>
    </row>
    <row r="2684" spans="1:15" ht="18.75" hidden="1" customHeight="1" thickTop="1" thickBot="1">
      <c r="A2684" s="426"/>
      <c r="B2684" s="181"/>
      <c r="C2684" s="253"/>
      <c r="D2684" s="83"/>
      <c r="E2684" s="111"/>
      <c r="F2684" s="111"/>
      <c r="G2684" s="111"/>
      <c r="H2684" s="111"/>
      <c r="I2684" s="218"/>
      <c r="J2684" s="85"/>
      <c r="K2684" s="184">
        <v>0</v>
      </c>
      <c r="L2684" s="77"/>
      <c r="M2684" s="105"/>
      <c r="N2684" s="44"/>
      <c r="O2684" s="76"/>
    </row>
    <row r="2685" spans="1:15" ht="18.75" hidden="1" customHeight="1" thickTop="1" thickBot="1">
      <c r="A2685" s="426"/>
      <c r="B2685" s="181"/>
      <c r="C2685" s="253"/>
      <c r="D2685" s="83"/>
      <c r="E2685" s="111"/>
      <c r="F2685" s="111"/>
      <c r="G2685" s="111"/>
      <c r="H2685" s="111"/>
      <c r="I2685" s="218"/>
      <c r="J2685" s="85"/>
      <c r="K2685" s="184">
        <v>0</v>
      </c>
      <c r="L2685" s="77"/>
      <c r="M2685" s="105"/>
      <c r="N2685" s="44"/>
      <c r="O2685" s="76"/>
    </row>
    <row r="2686" spans="1:15" ht="18.75" hidden="1" customHeight="1" thickTop="1" thickBot="1">
      <c r="A2686" s="426"/>
      <c r="B2686" s="181"/>
      <c r="C2686" s="253"/>
      <c r="D2686" s="83"/>
      <c r="E2686" s="111"/>
      <c r="F2686" s="111"/>
      <c r="G2686" s="111"/>
      <c r="H2686" s="111"/>
      <c r="I2686" s="218"/>
      <c r="J2686" s="85"/>
      <c r="K2686" s="184">
        <v>0</v>
      </c>
      <c r="L2686" s="77"/>
      <c r="M2686" s="105"/>
      <c r="N2686" s="44"/>
      <c r="O2686" s="76"/>
    </row>
    <row r="2687" spans="1:15" ht="18.75" hidden="1" customHeight="1" thickTop="1" thickBot="1">
      <c r="A2687" s="426"/>
      <c r="B2687" s="181"/>
      <c r="C2687" s="253"/>
      <c r="D2687" s="83"/>
      <c r="E2687" s="111"/>
      <c r="F2687" s="111"/>
      <c r="G2687" s="111"/>
      <c r="H2687" s="111"/>
      <c r="I2687" s="218"/>
      <c r="J2687" s="85"/>
      <c r="K2687" s="184">
        <v>0</v>
      </c>
      <c r="L2687" s="77"/>
      <c r="M2687" s="105"/>
      <c r="N2687" s="44"/>
      <c r="O2687" s="76"/>
    </row>
    <row r="2688" spans="1:15" ht="18.75" hidden="1" customHeight="1" thickTop="1" thickBot="1">
      <c r="A2688" s="426"/>
      <c r="B2688" s="181"/>
      <c r="C2688" s="253"/>
      <c r="D2688" s="83"/>
      <c r="E2688" s="111"/>
      <c r="F2688" s="111"/>
      <c r="G2688" s="111"/>
      <c r="H2688" s="111"/>
      <c r="I2688" s="218"/>
      <c r="J2688" s="85"/>
      <c r="K2688" s="184">
        <v>0</v>
      </c>
      <c r="L2688" s="77"/>
      <c r="M2688" s="105"/>
      <c r="N2688" s="44"/>
      <c r="O2688" s="76"/>
    </row>
    <row r="2689" spans="1:15" ht="18.75" hidden="1" customHeight="1" thickTop="1" thickBot="1">
      <c r="A2689" s="426"/>
      <c r="B2689" s="181"/>
      <c r="C2689" s="253"/>
      <c r="D2689" s="83"/>
      <c r="E2689" s="111"/>
      <c r="F2689" s="111"/>
      <c r="G2689" s="111"/>
      <c r="H2689" s="111"/>
      <c r="I2689" s="218"/>
      <c r="J2689" s="85"/>
      <c r="K2689" s="184">
        <v>0</v>
      </c>
      <c r="L2689" s="77"/>
      <c r="M2689" s="105"/>
      <c r="N2689" s="44"/>
      <c r="O2689" s="76"/>
    </row>
    <row r="2690" spans="1:15" ht="18.75" hidden="1" customHeight="1" thickTop="1" thickBot="1">
      <c r="A2690" s="426"/>
      <c r="B2690" s="181"/>
      <c r="C2690" s="253"/>
      <c r="D2690" s="83"/>
      <c r="E2690" s="111"/>
      <c r="F2690" s="111"/>
      <c r="G2690" s="111"/>
      <c r="H2690" s="111"/>
      <c r="I2690" s="218"/>
      <c r="J2690" s="85"/>
      <c r="K2690" s="184">
        <v>0</v>
      </c>
      <c r="L2690" s="77"/>
      <c r="M2690" s="105"/>
      <c r="N2690" s="44"/>
      <c r="O2690" s="76"/>
    </row>
    <row r="2691" spans="1:15" ht="18.75" hidden="1" customHeight="1" thickTop="1" thickBot="1">
      <c r="A2691" s="426"/>
      <c r="B2691" s="181"/>
      <c r="C2691" s="253"/>
      <c r="D2691" s="83"/>
      <c r="E2691" s="111"/>
      <c r="F2691" s="111"/>
      <c r="G2691" s="111"/>
      <c r="H2691" s="111"/>
      <c r="I2691" s="218"/>
      <c r="J2691" s="85"/>
      <c r="K2691" s="184">
        <v>0</v>
      </c>
      <c r="L2691" s="77"/>
      <c r="M2691" s="105"/>
      <c r="N2691" s="44"/>
      <c r="O2691" s="76"/>
    </row>
    <row r="2692" spans="1:15" ht="18.75" customHeight="1" thickTop="1" thickBot="1">
      <c r="A2692" s="426"/>
      <c r="B2692" s="405"/>
      <c r="C2692" s="197" t="s">
        <v>1525</v>
      </c>
      <c r="D2692" s="37">
        <v>7546101</v>
      </c>
      <c r="E2692" s="38" t="s">
        <v>1533</v>
      </c>
      <c r="F2692" s="38"/>
      <c r="G2692" s="38"/>
      <c r="H2692" s="38"/>
      <c r="I2692" s="65" t="s">
        <v>41</v>
      </c>
      <c r="J2692" s="60" t="s">
        <v>385</v>
      </c>
      <c r="K2692" s="101">
        <v>3.0401279999999997</v>
      </c>
      <c r="L2692" s="70">
        <f t="shared" ref="L2692:L2703" si="222">K2692*(1-$H$3/100)</f>
        <v>3.0401279999999997</v>
      </c>
      <c r="M2692" s="66">
        <f t="shared" ref="M2692:M2703" si="223">K2692*$H$2</f>
        <v>128.01979007999998</v>
      </c>
      <c r="N2692" s="43">
        <f t="shared" ref="N2692:N2703" si="224">M2692*(1-$H$3/100)</f>
        <v>128.01979007999998</v>
      </c>
      <c r="O2692" s="76"/>
    </row>
    <row r="2693" spans="1:15" ht="18.75" customHeight="1" thickTop="1" thickBot="1">
      <c r="A2693" s="426"/>
      <c r="B2693" s="405"/>
      <c r="C2693" s="38" t="s">
        <v>1526</v>
      </c>
      <c r="D2693" s="37">
        <v>7546104</v>
      </c>
      <c r="E2693" s="38" t="s">
        <v>1533</v>
      </c>
      <c r="F2693" s="38"/>
      <c r="G2693" s="38"/>
      <c r="H2693" s="38"/>
      <c r="I2693" s="65" t="s">
        <v>41</v>
      </c>
      <c r="J2693" s="85" t="s">
        <v>386</v>
      </c>
      <c r="K2693" s="101">
        <v>4.8545999999999996</v>
      </c>
      <c r="L2693" s="70">
        <f t="shared" si="222"/>
        <v>4.8545999999999996</v>
      </c>
      <c r="M2693" s="66">
        <f t="shared" si="223"/>
        <v>204.42720599999998</v>
      </c>
      <c r="N2693" s="43">
        <f t="shared" si="224"/>
        <v>204.42720599999998</v>
      </c>
      <c r="O2693" s="76"/>
    </row>
    <row r="2694" spans="1:15" ht="18.75" customHeight="1" thickTop="1" thickBot="1">
      <c r="A2694" s="426"/>
      <c r="B2694" s="405"/>
      <c r="C2694" s="38" t="s">
        <v>1527</v>
      </c>
      <c r="D2694" s="37">
        <v>7546105</v>
      </c>
      <c r="E2694" s="408" t="s">
        <v>1533</v>
      </c>
      <c r="F2694" s="408"/>
      <c r="G2694" s="408"/>
      <c r="H2694" s="408"/>
      <c r="I2694" s="65" t="s">
        <v>41</v>
      </c>
      <c r="J2694" s="153" t="s">
        <v>438</v>
      </c>
      <c r="K2694" s="101">
        <v>0</v>
      </c>
      <c r="L2694" s="70">
        <f t="shared" si="222"/>
        <v>0</v>
      </c>
      <c r="M2694" s="285">
        <f t="shared" si="223"/>
        <v>0</v>
      </c>
      <c r="N2694" s="289">
        <f t="shared" si="224"/>
        <v>0</v>
      </c>
      <c r="O2694" s="76"/>
    </row>
    <row r="2695" spans="1:15" ht="18.75" customHeight="1" thickTop="1" thickBot="1">
      <c r="A2695" s="426"/>
      <c r="B2695" s="405"/>
      <c r="C2695" s="97" t="s">
        <v>1528</v>
      </c>
      <c r="D2695" s="46">
        <v>7546111</v>
      </c>
      <c r="E2695" s="417" t="s">
        <v>1533</v>
      </c>
      <c r="F2695" s="417"/>
      <c r="G2695" s="417"/>
      <c r="H2695" s="417"/>
      <c r="I2695" s="68" t="s">
        <v>41</v>
      </c>
      <c r="J2695" s="170" t="s">
        <v>1105</v>
      </c>
      <c r="K2695" s="48">
        <v>3.5642743437764608</v>
      </c>
      <c r="L2695" s="49">
        <f t="shared" si="222"/>
        <v>3.5642743437764608</v>
      </c>
      <c r="M2695" s="50">
        <f t="shared" si="223"/>
        <v>150.09159261642677</v>
      </c>
      <c r="N2695" s="51">
        <f t="shared" si="224"/>
        <v>150.09159261642677</v>
      </c>
      <c r="O2695" s="76"/>
    </row>
    <row r="2696" spans="1:15" ht="18.75" customHeight="1" thickTop="1" thickBot="1">
      <c r="A2696" s="426"/>
      <c r="B2696" s="405"/>
      <c r="C2696" s="38" t="s">
        <v>4036</v>
      </c>
      <c r="D2696" s="37">
        <v>7546114</v>
      </c>
      <c r="E2696" s="408" t="s">
        <v>1533</v>
      </c>
      <c r="F2696" s="408"/>
      <c r="G2696" s="408"/>
      <c r="H2696" s="408"/>
      <c r="I2696" s="65" t="s">
        <v>41</v>
      </c>
      <c r="J2696" s="360" t="s">
        <v>4022</v>
      </c>
      <c r="K2696" s="101">
        <v>0</v>
      </c>
      <c r="L2696" s="70">
        <f t="shared" si="222"/>
        <v>0</v>
      </c>
      <c r="M2696" s="285">
        <f t="shared" si="223"/>
        <v>0</v>
      </c>
      <c r="N2696" s="289">
        <f t="shared" si="224"/>
        <v>0</v>
      </c>
      <c r="O2696" s="76"/>
    </row>
    <row r="2697" spans="1:15" ht="18.75" customHeight="1" thickTop="1" thickBot="1">
      <c r="A2697" s="426"/>
      <c r="B2697" s="405"/>
      <c r="C2697" s="112" t="s">
        <v>4037</v>
      </c>
      <c r="D2697" s="95">
        <v>7546141</v>
      </c>
      <c r="E2697" s="414" t="s">
        <v>1533</v>
      </c>
      <c r="F2697" s="414"/>
      <c r="G2697" s="414"/>
      <c r="H2697" s="414"/>
      <c r="I2697" s="96" t="s">
        <v>41</v>
      </c>
      <c r="J2697" s="362" t="s">
        <v>4040</v>
      </c>
      <c r="K2697" s="98">
        <v>0</v>
      </c>
      <c r="L2697" s="99">
        <f t="shared" si="222"/>
        <v>0</v>
      </c>
      <c r="M2697" s="290">
        <f t="shared" si="223"/>
        <v>0</v>
      </c>
      <c r="N2697" s="287">
        <f t="shared" si="224"/>
        <v>0</v>
      </c>
      <c r="O2697" s="76"/>
    </row>
    <row r="2698" spans="1:15" ht="18.75" customHeight="1" thickTop="1" thickBot="1">
      <c r="A2698" s="426"/>
      <c r="B2698" s="405"/>
      <c r="C2698" s="197" t="s">
        <v>1529</v>
      </c>
      <c r="D2698" s="37">
        <v>7546501</v>
      </c>
      <c r="E2698" s="408" t="s">
        <v>1534</v>
      </c>
      <c r="F2698" s="408"/>
      <c r="G2698" s="408"/>
      <c r="H2698" s="408"/>
      <c r="I2698" s="65" t="s">
        <v>41</v>
      </c>
      <c r="J2698" s="60" t="s">
        <v>385</v>
      </c>
      <c r="K2698" s="61">
        <v>3.0839759999999998</v>
      </c>
      <c r="L2698" s="62">
        <f t="shared" si="222"/>
        <v>3.0839759999999998</v>
      </c>
      <c r="M2698" s="63">
        <f t="shared" si="223"/>
        <v>129.86622935999998</v>
      </c>
      <c r="N2698" s="67">
        <f t="shared" si="224"/>
        <v>129.86622935999998</v>
      </c>
      <c r="O2698" s="76"/>
    </row>
    <row r="2699" spans="1:15" ht="18.75" customHeight="1" thickTop="1" thickBot="1">
      <c r="A2699" s="426"/>
      <c r="B2699" s="405"/>
      <c r="C2699" s="197" t="s">
        <v>1530</v>
      </c>
      <c r="D2699" s="37">
        <v>7546504</v>
      </c>
      <c r="E2699" s="408" t="s">
        <v>1534</v>
      </c>
      <c r="F2699" s="408"/>
      <c r="G2699" s="408"/>
      <c r="H2699" s="408"/>
      <c r="I2699" s="65" t="s">
        <v>41</v>
      </c>
      <c r="J2699" s="85" t="s">
        <v>386</v>
      </c>
      <c r="K2699" s="101">
        <v>5.2779999999999996</v>
      </c>
      <c r="L2699" s="70">
        <f t="shared" si="222"/>
        <v>5.2779999999999996</v>
      </c>
      <c r="M2699" s="66">
        <f t="shared" si="223"/>
        <v>222.25657999999999</v>
      </c>
      <c r="N2699" s="43">
        <f t="shared" si="224"/>
        <v>222.25657999999999</v>
      </c>
      <c r="O2699" s="76"/>
    </row>
    <row r="2700" spans="1:15" ht="18.75" customHeight="1" thickTop="1" thickBot="1">
      <c r="A2700" s="426"/>
      <c r="B2700" s="405"/>
      <c r="C2700" s="197" t="s">
        <v>1531</v>
      </c>
      <c r="D2700" s="37">
        <v>7546505</v>
      </c>
      <c r="E2700" s="408" t="s">
        <v>1534</v>
      </c>
      <c r="F2700" s="408"/>
      <c r="G2700" s="408"/>
      <c r="H2700" s="408"/>
      <c r="I2700" s="65" t="s">
        <v>41</v>
      </c>
      <c r="J2700" s="153" t="s">
        <v>438</v>
      </c>
      <c r="K2700" s="101">
        <v>0</v>
      </c>
      <c r="L2700" s="70">
        <f t="shared" si="222"/>
        <v>0</v>
      </c>
      <c r="M2700" s="285">
        <f t="shared" si="223"/>
        <v>0</v>
      </c>
      <c r="N2700" s="289">
        <f t="shared" si="224"/>
        <v>0</v>
      </c>
      <c r="O2700" s="76"/>
    </row>
    <row r="2701" spans="1:15" ht="18.75" customHeight="1" thickTop="1" thickBot="1">
      <c r="A2701" s="164"/>
      <c r="B2701" s="405"/>
      <c r="C2701" s="200" t="s">
        <v>1532</v>
      </c>
      <c r="D2701" s="46">
        <v>7546511</v>
      </c>
      <c r="E2701" s="417" t="s">
        <v>1534</v>
      </c>
      <c r="F2701" s="417"/>
      <c r="G2701" s="417"/>
      <c r="H2701" s="417"/>
      <c r="I2701" s="68" t="s">
        <v>41</v>
      </c>
      <c r="J2701" s="170" t="s">
        <v>1105</v>
      </c>
      <c r="K2701" s="48">
        <v>3.6137781541066887</v>
      </c>
      <c r="L2701" s="49">
        <f t="shared" si="222"/>
        <v>3.6137781541066887</v>
      </c>
      <c r="M2701" s="50">
        <f t="shared" si="223"/>
        <v>152.17619806943267</v>
      </c>
      <c r="N2701" s="51">
        <f t="shared" si="224"/>
        <v>152.17619806943267</v>
      </c>
      <c r="O2701" s="76"/>
    </row>
    <row r="2702" spans="1:15" ht="18.75" customHeight="1" thickTop="1" thickBot="1">
      <c r="A2702" s="164"/>
      <c r="B2702" s="405"/>
      <c r="C2702" s="197" t="s">
        <v>4038</v>
      </c>
      <c r="D2702" s="37">
        <v>7546514</v>
      </c>
      <c r="E2702" s="408" t="s">
        <v>1534</v>
      </c>
      <c r="F2702" s="408"/>
      <c r="G2702" s="408"/>
      <c r="H2702" s="408"/>
      <c r="I2702" s="65" t="s">
        <v>41</v>
      </c>
      <c r="J2702" s="360" t="s">
        <v>4022</v>
      </c>
      <c r="K2702" s="101">
        <v>0</v>
      </c>
      <c r="L2702" s="70">
        <f t="shared" si="222"/>
        <v>0</v>
      </c>
      <c r="M2702" s="285">
        <f t="shared" si="223"/>
        <v>0</v>
      </c>
      <c r="N2702" s="289">
        <f t="shared" si="224"/>
        <v>0</v>
      </c>
      <c r="O2702" s="76"/>
    </row>
    <row r="2703" spans="1:15" ht="18.75" customHeight="1" thickTop="1" thickBot="1">
      <c r="A2703" s="164"/>
      <c r="B2703" s="406"/>
      <c r="C2703" s="166" t="s">
        <v>4039</v>
      </c>
      <c r="D2703" s="106">
        <v>7546541</v>
      </c>
      <c r="E2703" s="409" t="s">
        <v>1534</v>
      </c>
      <c r="F2703" s="409"/>
      <c r="G2703" s="409"/>
      <c r="H2703" s="409"/>
      <c r="I2703" s="113" t="s">
        <v>41</v>
      </c>
      <c r="J2703" s="362" t="s">
        <v>4040</v>
      </c>
      <c r="K2703" s="114">
        <v>0</v>
      </c>
      <c r="L2703" s="109">
        <f t="shared" si="222"/>
        <v>0</v>
      </c>
      <c r="M2703" s="281">
        <f t="shared" si="223"/>
        <v>0</v>
      </c>
      <c r="N2703" s="282">
        <f t="shared" si="224"/>
        <v>0</v>
      </c>
      <c r="O2703" s="76"/>
    </row>
    <row r="2704" spans="1:15" ht="21.75" hidden="1" customHeight="1" thickTop="1" thickBot="1">
      <c r="A2704" s="164"/>
      <c r="B2704" s="182"/>
      <c r="C2704" s="166"/>
      <c r="D2704" s="106"/>
      <c r="E2704" s="110"/>
      <c r="F2704" s="110"/>
      <c r="G2704" s="110"/>
      <c r="H2704" s="110"/>
      <c r="I2704" s="113"/>
      <c r="J2704" s="170"/>
      <c r="K2704" s="114">
        <v>0</v>
      </c>
      <c r="L2704" s="109"/>
      <c r="M2704" s="108"/>
      <c r="N2704" s="118"/>
      <c r="O2704" s="76"/>
    </row>
    <row r="2705" spans="1:15" ht="13.5" hidden="1" customHeight="1" thickTop="1" thickBot="1">
      <c r="A2705" s="164"/>
      <c r="B2705" s="182"/>
      <c r="C2705" s="166"/>
      <c r="D2705" s="106"/>
      <c r="E2705" s="110"/>
      <c r="F2705" s="110"/>
      <c r="G2705" s="110"/>
      <c r="H2705" s="110"/>
      <c r="I2705" s="113"/>
      <c r="J2705" s="170"/>
      <c r="K2705" s="114">
        <v>0</v>
      </c>
      <c r="L2705" s="109"/>
      <c r="M2705" s="108"/>
      <c r="N2705" s="118"/>
      <c r="O2705" s="76"/>
    </row>
    <row r="2706" spans="1:15" ht="15.75" hidden="1" customHeight="1" thickTop="1" thickBot="1">
      <c r="A2706" s="164"/>
      <c r="B2706" s="182"/>
      <c r="C2706" s="166"/>
      <c r="D2706" s="106"/>
      <c r="E2706" s="110"/>
      <c r="F2706" s="110"/>
      <c r="G2706" s="110"/>
      <c r="H2706" s="110"/>
      <c r="I2706" s="113"/>
      <c r="J2706" s="170"/>
      <c r="K2706" s="114">
        <v>0</v>
      </c>
      <c r="L2706" s="109"/>
      <c r="M2706" s="108"/>
      <c r="N2706" s="118"/>
      <c r="O2706" s="76"/>
    </row>
    <row r="2707" spans="1:15" ht="19.5" hidden="1" customHeight="1" thickTop="1" thickBot="1">
      <c r="A2707" s="164"/>
      <c r="B2707" s="182"/>
      <c r="C2707" s="166"/>
      <c r="D2707" s="106"/>
      <c r="E2707" s="110"/>
      <c r="F2707" s="110"/>
      <c r="G2707" s="110"/>
      <c r="H2707" s="110"/>
      <c r="I2707" s="113"/>
      <c r="J2707" s="170"/>
      <c r="K2707" s="114">
        <v>0</v>
      </c>
      <c r="L2707" s="109"/>
      <c r="M2707" s="108"/>
      <c r="N2707" s="118"/>
      <c r="O2707" s="76"/>
    </row>
    <row r="2708" spans="1:15" ht="15.75" hidden="1" customHeight="1" thickTop="1" thickBot="1">
      <c r="A2708" s="164"/>
      <c r="B2708" s="182"/>
      <c r="C2708" s="166"/>
      <c r="D2708" s="106"/>
      <c r="E2708" s="110"/>
      <c r="F2708" s="110"/>
      <c r="G2708" s="110"/>
      <c r="H2708" s="110"/>
      <c r="I2708" s="113"/>
      <c r="J2708" s="170"/>
      <c r="K2708" s="114">
        <v>0</v>
      </c>
      <c r="L2708" s="109"/>
      <c r="M2708" s="108"/>
      <c r="N2708" s="118"/>
      <c r="O2708" s="76"/>
    </row>
    <row r="2709" spans="1:15" ht="18" hidden="1" customHeight="1" thickTop="1" thickBot="1">
      <c r="A2709" s="164"/>
      <c r="B2709" s="182"/>
      <c r="C2709" s="166"/>
      <c r="D2709" s="106"/>
      <c r="E2709" s="110"/>
      <c r="F2709" s="110"/>
      <c r="G2709" s="110"/>
      <c r="H2709" s="110"/>
      <c r="I2709" s="113"/>
      <c r="J2709" s="170"/>
      <c r="K2709" s="114">
        <v>0</v>
      </c>
      <c r="L2709" s="109"/>
      <c r="M2709" s="108"/>
      <c r="N2709" s="118"/>
      <c r="O2709" s="76"/>
    </row>
    <row r="2710" spans="1:15" ht="18.75" hidden="1" customHeight="1" thickTop="1" thickBot="1">
      <c r="A2710" s="164"/>
      <c r="B2710" s="182"/>
      <c r="C2710" s="166"/>
      <c r="D2710" s="106"/>
      <c r="E2710" s="110"/>
      <c r="F2710" s="110"/>
      <c r="G2710" s="110"/>
      <c r="H2710" s="110"/>
      <c r="I2710" s="113"/>
      <c r="J2710" s="170"/>
      <c r="K2710" s="114">
        <v>0</v>
      </c>
      <c r="L2710" s="109"/>
      <c r="M2710" s="108"/>
      <c r="N2710" s="118"/>
      <c r="O2710" s="76"/>
    </row>
    <row r="2711" spans="1:15" ht="18" hidden="1" customHeight="1" thickTop="1" thickBot="1">
      <c r="A2711" s="164"/>
      <c r="B2711" s="182"/>
      <c r="C2711" s="166"/>
      <c r="D2711" s="106"/>
      <c r="E2711" s="110"/>
      <c r="F2711" s="110"/>
      <c r="G2711" s="110"/>
      <c r="H2711" s="110"/>
      <c r="I2711" s="113"/>
      <c r="J2711" s="170"/>
      <c r="K2711" s="114">
        <v>0</v>
      </c>
      <c r="L2711" s="109"/>
      <c r="M2711" s="108"/>
      <c r="N2711" s="118"/>
      <c r="O2711" s="76"/>
    </row>
    <row r="2712" spans="1:15" ht="18.75" customHeight="1" thickTop="1" thickBot="1">
      <c r="A2712" s="164"/>
      <c r="B2712" s="146"/>
      <c r="C2712" s="179" t="s">
        <v>1556</v>
      </c>
      <c r="D2712" s="147">
        <v>7560009</v>
      </c>
      <c r="E2712" s="413" t="s">
        <v>1558</v>
      </c>
      <c r="F2712" s="413"/>
      <c r="G2712" s="413"/>
      <c r="H2712" s="413"/>
      <c r="I2712" s="148" t="s">
        <v>41</v>
      </c>
      <c r="J2712" s="144" t="s">
        <v>572</v>
      </c>
      <c r="K2712" s="149">
        <v>160.77599999999998</v>
      </c>
      <c r="L2712" s="150">
        <f>K2712*(1-$H$3/100)</f>
        <v>160.77599999999998</v>
      </c>
      <c r="M2712" s="151">
        <f>K2712*$H$2</f>
        <v>6770.2773599999991</v>
      </c>
      <c r="N2712" s="152">
        <f>M2712*(1-$H$3/100)</f>
        <v>6770.2773599999991</v>
      </c>
      <c r="O2712" s="76"/>
    </row>
    <row r="2713" spans="1:15" ht="18.75" hidden="1" customHeight="1" thickTop="1" thickBot="1">
      <c r="A2713" s="164"/>
      <c r="B2713" s="146"/>
      <c r="C2713" s="179"/>
      <c r="D2713" s="147"/>
      <c r="E2713" s="178"/>
      <c r="F2713" s="178"/>
      <c r="G2713" s="178"/>
      <c r="H2713" s="178"/>
      <c r="I2713" s="148"/>
      <c r="J2713" s="144"/>
      <c r="K2713" s="149">
        <v>0</v>
      </c>
      <c r="L2713" s="150"/>
      <c r="M2713" s="151"/>
      <c r="N2713" s="152"/>
      <c r="O2713" s="76"/>
    </row>
    <row r="2714" spans="1:15" ht="18.75" hidden="1" customHeight="1" thickTop="1" thickBot="1">
      <c r="A2714" s="164"/>
      <c r="B2714" s="146"/>
      <c r="C2714" s="179"/>
      <c r="D2714" s="147"/>
      <c r="E2714" s="178"/>
      <c r="F2714" s="178"/>
      <c r="G2714" s="178"/>
      <c r="H2714" s="178"/>
      <c r="I2714" s="148"/>
      <c r="J2714" s="144"/>
      <c r="K2714" s="149">
        <v>0</v>
      </c>
      <c r="L2714" s="150"/>
      <c r="M2714" s="151"/>
      <c r="N2714" s="152"/>
      <c r="O2714" s="76"/>
    </row>
    <row r="2715" spans="1:15" ht="18.75" hidden="1" customHeight="1" thickTop="1" thickBot="1">
      <c r="A2715" s="164"/>
      <c r="B2715" s="146"/>
      <c r="C2715" s="179"/>
      <c r="D2715" s="147"/>
      <c r="E2715" s="178"/>
      <c r="F2715" s="178"/>
      <c r="G2715" s="178"/>
      <c r="H2715" s="178"/>
      <c r="I2715" s="148"/>
      <c r="J2715" s="144"/>
      <c r="K2715" s="149">
        <v>0</v>
      </c>
      <c r="L2715" s="150"/>
      <c r="M2715" s="151"/>
      <c r="N2715" s="152"/>
      <c r="O2715" s="76"/>
    </row>
    <row r="2716" spans="1:15" ht="18.75" hidden="1" customHeight="1" thickTop="1" thickBot="1">
      <c r="A2716" s="164"/>
      <c r="B2716" s="146"/>
      <c r="C2716" s="179"/>
      <c r="D2716" s="147"/>
      <c r="E2716" s="178"/>
      <c r="F2716" s="178"/>
      <c r="G2716" s="178"/>
      <c r="H2716" s="178"/>
      <c r="I2716" s="148"/>
      <c r="J2716" s="144"/>
      <c r="K2716" s="149">
        <v>0</v>
      </c>
      <c r="L2716" s="150"/>
      <c r="M2716" s="151"/>
      <c r="N2716" s="152"/>
      <c r="O2716" s="76"/>
    </row>
    <row r="2717" spans="1:15" ht="18.75" hidden="1" customHeight="1" thickTop="1" thickBot="1">
      <c r="A2717" s="164"/>
      <c r="B2717" s="146"/>
      <c r="C2717" s="179"/>
      <c r="D2717" s="147"/>
      <c r="E2717" s="178"/>
      <c r="F2717" s="178"/>
      <c r="G2717" s="178"/>
      <c r="H2717" s="178"/>
      <c r="I2717" s="148"/>
      <c r="J2717" s="144"/>
      <c r="K2717" s="149">
        <v>0</v>
      </c>
      <c r="L2717" s="150"/>
      <c r="M2717" s="151"/>
      <c r="N2717" s="152"/>
      <c r="O2717" s="76"/>
    </row>
    <row r="2718" spans="1:15" ht="18.75" hidden="1" customHeight="1" thickTop="1" thickBot="1">
      <c r="A2718" s="164"/>
      <c r="B2718" s="146"/>
      <c r="C2718" s="179"/>
      <c r="D2718" s="147"/>
      <c r="E2718" s="178"/>
      <c r="F2718" s="178"/>
      <c r="G2718" s="178"/>
      <c r="H2718" s="178"/>
      <c r="I2718" s="148"/>
      <c r="J2718" s="144"/>
      <c r="K2718" s="149">
        <v>0</v>
      </c>
      <c r="L2718" s="150"/>
      <c r="M2718" s="151"/>
      <c r="N2718" s="152"/>
      <c r="O2718" s="76"/>
    </row>
    <row r="2719" spans="1:15" ht="18.75" hidden="1" customHeight="1" thickTop="1" thickBot="1">
      <c r="A2719" s="164"/>
      <c r="B2719" s="146"/>
      <c r="C2719" s="179"/>
      <c r="D2719" s="147"/>
      <c r="E2719" s="178"/>
      <c r="F2719" s="178"/>
      <c r="G2719" s="178"/>
      <c r="H2719" s="178"/>
      <c r="I2719" s="148"/>
      <c r="J2719" s="144"/>
      <c r="K2719" s="149">
        <v>0</v>
      </c>
      <c r="L2719" s="150"/>
      <c r="M2719" s="151"/>
      <c r="N2719" s="152"/>
      <c r="O2719" s="76"/>
    </row>
    <row r="2720" spans="1:15" ht="18.75" hidden="1" customHeight="1" thickTop="1" thickBot="1">
      <c r="A2720" s="164"/>
      <c r="B2720" s="146"/>
      <c r="C2720" s="179"/>
      <c r="D2720" s="147"/>
      <c r="E2720" s="178"/>
      <c r="F2720" s="178"/>
      <c r="G2720" s="178"/>
      <c r="H2720" s="178"/>
      <c r="I2720" s="148"/>
      <c r="J2720" s="144"/>
      <c r="K2720" s="149">
        <v>0</v>
      </c>
      <c r="L2720" s="150"/>
      <c r="M2720" s="151"/>
      <c r="N2720" s="152"/>
      <c r="O2720" s="76"/>
    </row>
    <row r="2721" spans="1:15" ht="18.75" hidden="1" customHeight="1" thickTop="1" thickBot="1">
      <c r="A2721" s="164"/>
      <c r="B2721" s="146"/>
      <c r="C2721" s="179"/>
      <c r="D2721" s="147"/>
      <c r="E2721" s="178"/>
      <c r="F2721" s="178"/>
      <c r="G2721" s="178"/>
      <c r="H2721" s="178"/>
      <c r="I2721" s="148"/>
      <c r="J2721" s="144"/>
      <c r="K2721" s="149">
        <v>0</v>
      </c>
      <c r="L2721" s="150"/>
      <c r="M2721" s="151"/>
      <c r="N2721" s="152"/>
      <c r="O2721" s="76"/>
    </row>
    <row r="2722" spans="1:15" ht="18.75" hidden="1" customHeight="1" thickTop="1" thickBot="1">
      <c r="A2722" s="164"/>
      <c r="B2722" s="146"/>
      <c r="C2722" s="179"/>
      <c r="D2722" s="147"/>
      <c r="E2722" s="178"/>
      <c r="F2722" s="178"/>
      <c r="G2722" s="178"/>
      <c r="H2722" s="178"/>
      <c r="I2722" s="148"/>
      <c r="J2722" s="144"/>
      <c r="K2722" s="149">
        <v>0</v>
      </c>
      <c r="L2722" s="150"/>
      <c r="M2722" s="151"/>
      <c r="N2722" s="152"/>
      <c r="O2722" s="76"/>
    </row>
    <row r="2723" spans="1:15" ht="18.75" customHeight="1" thickTop="1" thickBot="1">
      <c r="A2723" s="164"/>
      <c r="B2723" s="146"/>
      <c r="C2723" s="179" t="s">
        <v>1557</v>
      </c>
      <c r="D2723" s="147">
        <v>7560509</v>
      </c>
      <c r="E2723" s="413" t="s">
        <v>1559</v>
      </c>
      <c r="F2723" s="413"/>
      <c r="G2723" s="413"/>
      <c r="H2723" s="413"/>
      <c r="I2723" s="148" t="s">
        <v>41</v>
      </c>
      <c r="J2723" s="144" t="s">
        <v>572</v>
      </c>
      <c r="K2723" s="149">
        <v>0</v>
      </c>
      <c r="L2723" s="150">
        <f>K2723*(1-$H$3/100)</f>
        <v>0</v>
      </c>
      <c r="M2723" s="301">
        <f>K2723*$H$2</f>
        <v>0</v>
      </c>
      <c r="N2723" s="302">
        <f>M2723*(1-$H$3/100)</f>
        <v>0</v>
      </c>
      <c r="O2723" s="76"/>
    </row>
    <row r="2724" spans="1:15" ht="18.75" hidden="1" customHeight="1" thickTop="1" thickBot="1">
      <c r="A2724" s="164"/>
      <c r="B2724" s="146"/>
      <c r="C2724" s="179"/>
      <c r="D2724" s="147"/>
      <c r="E2724" s="178"/>
      <c r="F2724" s="178"/>
      <c r="G2724" s="178"/>
      <c r="H2724" s="178"/>
      <c r="I2724" s="148"/>
      <c r="J2724" s="144"/>
      <c r="K2724" s="149">
        <v>0</v>
      </c>
      <c r="L2724" s="150"/>
      <c r="M2724" s="151"/>
      <c r="N2724" s="152"/>
      <c r="O2724" s="76"/>
    </row>
    <row r="2725" spans="1:15" ht="18.75" hidden="1" customHeight="1" thickTop="1" thickBot="1">
      <c r="A2725" s="164"/>
      <c r="B2725" s="146"/>
      <c r="C2725" s="179"/>
      <c r="D2725" s="147"/>
      <c r="E2725" s="178"/>
      <c r="F2725" s="178"/>
      <c r="G2725" s="178"/>
      <c r="H2725" s="178"/>
      <c r="I2725" s="148"/>
      <c r="J2725" s="144"/>
      <c r="K2725" s="149">
        <v>0</v>
      </c>
      <c r="L2725" s="150"/>
      <c r="M2725" s="151"/>
      <c r="N2725" s="152"/>
      <c r="O2725" s="76"/>
    </row>
    <row r="2726" spans="1:15" ht="18.75" hidden="1" customHeight="1" thickTop="1" thickBot="1">
      <c r="A2726" s="164"/>
      <c r="B2726" s="146"/>
      <c r="C2726" s="179"/>
      <c r="D2726" s="147"/>
      <c r="E2726" s="178"/>
      <c r="F2726" s="178"/>
      <c r="G2726" s="178"/>
      <c r="H2726" s="178"/>
      <c r="I2726" s="148"/>
      <c r="J2726" s="144"/>
      <c r="K2726" s="149">
        <v>0</v>
      </c>
      <c r="L2726" s="150"/>
      <c r="M2726" s="151"/>
      <c r="N2726" s="152"/>
      <c r="O2726" s="76"/>
    </row>
    <row r="2727" spans="1:15" ht="18.75" hidden="1" customHeight="1" thickTop="1" thickBot="1">
      <c r="A2727" s="164"/>
      <c r="B2727" s="146"/>
      <c r="C2727" s="179"/>
      <c r="D2727" s="147"/>
      <c r="E2727" s="178"/>
      <c r="F2727" s="178"/>
      <c r="G2727" s="178"/>
      <c r="H2727" s="178"/>
      <c r="I2727" s="148"/>
      <c r="J2727" s="144"/>
      <c r="K2727" s="149">
        <v>0</v>
      </c>
      <c r="L2727" s="150"/>
      <c r="M2727" s="151"/>
      <c r="N2727" s="152"/>
      <c r="O2727" s="76"/>
    </row>
    <row r="2728" spans="1:15" ht="18.75" hidden="1" customHeight="1" thickTop="1" thickBot="1">
      <c r="A2728" s="164"/>
      <c r="B2728" s="146"/>
      <c r="C2728" s="179"/>
      <c r="D2728" s="147"/>
      <c r="E2728" s="178"/>
      <c r="F2728" s="178"/>
      <c r="G2728" s="178"/>
      <c r="H2728" s="178"/>
      <c r="I2728" s="148"/>
      <c r="J2728" s="144"/>
      <c r="K2728" s="149">
        <v>0</v>
      </c>
      <c r="L2728" s="150"/>
      <c r="M2728" s="151"/>
      <c r="N2728" s="152"/>
      <c r="O2728" s="76"/>
    </row>
    <row r="2729" spans="1:15" ht="18.75" hidden="1" customHeight="1" thickTop="1" thickBot="1">
      <c r="A2729" s="164"/>
      <c r="B2729" s="146"/>
      <c r="C2729" s="179"/>
      <c r="D2729" s="147"/>
      <c r="E2729" s="178"/>
      <c r="F2729" s="178"/>
      <c r="G2729" s="178"/>
      <c r="H2729" s="178"/>
      <c r="I2729" s="148"/>
      <c r="J2729" s="144"/>
      <c r="K2729" s="149">
        <v>0</v>
      </c>
      <c r="L2729" s="150"/>
      <c r="M2729" s="151"/>
      <c r="N2729" s="152"/>
      <c r="O2729" s="76"/>
    </row>
    <row r="2730" spans="1:15" ht="18.75" hidden="1" customHeight="1" thickTop="1" thickBot="1">
      <c r="A2730" s="164"/>
      <c r="B2730" s="146"/>
      <c r="C2730" s="179"/>
      <c r="D2730" s="147"/>
      <c r="E2730" s="178"/>
      <c r="F2730" s="178"/>
      <c r="G2730" s="178"/>
      <c r="H2730" s="178"/>
      <c r="I2730" s="148"/>
      <c r="J2730" s="144"/>
      <c r="K2730" s="149">
        <v>0</v>
      </c>
      <c r="L2730" s="150"/>
      <c r="M2730" s="151"/>
      <c r="N2730" s="152"/>
      <c r="O2730" s="76"/>
    </row>
    <row r="2731" spans="1:15" ht="18.75" hidden="1" customHeight="1" thickTop="1" thickBot="1">
      <c r="A2731" s="164"/>
      <c r="B2731" s="146"/>
      <c r="C2731" s="179"/>
      <c r="D2731" s="147"/>
      <c r="E2731" s="178"/>
      <c r="F2731" s="178"/>
      <c r="G2731" s="178"/>
      <c r="H2731" s="178"/>
      <c r="I2731" s="148"/>
      <c r="J2731" s="144"/>
      <c r="K2731" s="149">
        <v>0</v>
      </c>
      <c r="L2731" s="150"/>
      <c r="M2731" s="151"/>
      <c r="N2731" s="152"/>
      <c r="O2731" s="76"/>
    </row>
    <row r="2732" spans="1:15" ht="18.75" hidden="1" customHeight="1" thickTop="1" thickBot="1">
      <c r="A2732" s="164"/>
      <c r="B2732" s="146"/>
      <c r="C2732" s="179"/>
      <c r="D2732" s="147"/>
      <c r="E2732" s="178"/>
      <c r="F2732" s="178"/>
      <c r="G2732" s="178"/>
      <c r="H2732" s="178"/>
      <c r="I2732" s="148"/>
      <c r="J2732" s="144"/>
      <c r="K2732" s="149">
        <v>0</v>
      </c>
      <c r="L2732" s="150"/>
      <c r="M2732" s="151"/>
      <c r="N2732" s="152"/>
      <c r="O2732" s="76"/>
    </row>
    <row r="2733" spans="1:15" ht="18.75" hidden="1" customHeight="1" thickTop="1" thickBot="1">
      <c r="A2733" s="164"/>
      <c r="B2733" s="146"/>
      <c r="C2733" s="179"/>
      <c r="D2733" s="147"/>
      <c r="E2733" s="178"/>
      <c r="F2733" s="178"/>
      <c r="G2733" s="178"/>
      <c r="H2733" s="178"/>
      <c r="I2733" s="148"/>
      <c r="J2733" s="144"/>
      <c r="K2733" s="149">
        <v>0</v>
      </c>
      <c r="L2733" s="150"/>
      <c r="M2733" s="151"/>
      <c r="N2733" s="152"/>
      <c r="O2733" s="76"/>
    </row>
    <row r="2734" spans="1:15" ht="18.75" customHeight="1" thickTop="1" thickBot="1">
      <c r="A2734" s="164"/>
      <c r="B2734" s="146"/>
      <c r="C2734" s="179" t="s">
        <v>1555</v>
      </c>
      <c r="D2734" s="147">
        <v>7580009</v>
      </c>
      <c r="E2734" s="413" t="s">
        <v>1560</v>
      </c>
      <c r="F2734" s="413"/>
      <c r="G2734" s="413"/>
      <c r="H2734" s="413"/>
      <c r="I2734" s="148" t="s">
        <v>41</v>
      </c>
      <c r="J2734" s="144" t="s">
        <v>572</v>
      </c>
      <c r="K2734" s="149">
        <v>20.886199999999999</v>
      </c>
      <c r="L2734" s="150">
        <f>K2734*(1-$H$3/100)</f>
        <v>20.886199999999999</v>
      </c>
      <c r="M2734" s="151">
        <f>K2734*$H$2</f>
        <v>879.51788199999999</v>
      </c>
      <c r="N2734" s="152">
        <f>M2734*(1-$H$3/100)</f>
        <v>879.51788199999999</v>
      </c>
      <c r="O2734" s="76"/>
    </row>
    <row r="2735" spans="1:15" ht="18.75" hidden="1" customHeight="1" thickTop="1" thickBot="1">
      <c r="A2735" s="164"/>
      <c r="B2735" s="129"/>
      <c r="C2735" s="253"/>
      <c r="D2735" s="83"/>
      <c r="E2735" s="111"/>
      <c r="F2735" s="111"/>
      <c r="G2735" s="111"/>
      <c r="H2735" s="111"/>
      <c r="I2735" s="218"/>
      <c r="J2735" s="144"/>
      <c r="K2735" s="184">
        <v>0</v>
      </c>
      <c r="L2735" s="77"/>
      <c r="M2735" s="105"/>
      <c r="N2735" s="44"/>
      <c r="O2735" s="76"/>
    </row>
    <row r="2736" spans="1:15" ht="18.75" hidden="1" customHeight="1" thickTop="1" thickBot="1">
      <c r="A2736" s="164"/>
      <c r="B2736" s="129"/>
      <c r="C2736" s="253"/>
      <c r="D2736" s="83"/>
      <c r="E2736" s="111"/>
      <c r="F2736" s="111"/>
      <c r="G2736" s="111"/>
      <c r="H2736" s="111"/>
      <c r="I2736" s="218"/>
      <c r="J2736" s="144"/>
      <c r="K2736" s="184">
        <v>0</v>
      </c>
      <c r="L2736" s="77"/>
      <c r="M2736" s="105"/>
      <c r="N2736" s="44"/>
      <c r="O2736" s="76"/>
    </row>
    <row r="2737" spans="1:15" ht="18.75" hidden="1" customHeight="1" thickTop="1" thickBot="1">
      <c r="A2737" s="164"/>
      <c r="B2737" s="129"/>
      <c r="C2737" s="253"/>
      <c r="D2737" s="83"/>
      <c r="E2737" s="111"/>
      <c r="F2737" s="111"/>
      <c r="G2737" s="111"/>
      <c r="H2737" s="111"/>
      <c r="I2737" s="218"/>
      <c r="J2737" s="144"/>
      <c r="K2737" s="184">
        <v>0</v>
      </c>
      <c r="L2737" s="77"/>
      <c r="M2737" s="105"/>
      <c r="N2737" s="44"/>
      <c r="O2737" s="76"/>
    </row>
    <row r="2738" spans="1:15" ht="18.75" hidden="1" customHeight="1" thickTop="1" thickBot="1">
      <c r="A2738" s="164"/>
      <c r="B2738" s="129"/>
      <c r="C2738" s="253"/>
      <c r="D2738" s="83"/>
      <c r="E2738" s="111"/>
      <c r="F2738" s="111"/>
      <c r="G2738" s="111"/>
      <c r="H2738" s="111"/>
      <c r="I2738" s="218"/>
      <c r="J2738" s="144"/>
      <c r="K2738" s="184">
        <v>0</v>
      </c>
      <c r="L2738" s="77"/>
      <c r="M2738" s="105"/>
      <c r="N2738" s="44"/>
      <c r="O2738" s="76"/>
    </row>
    <row r="2739" spans="1:15" ht="18.75" hidden="1" customHeight="1" thickTop="1" thickBot="1">
      <c r="A2739" s="164"/>
      <c r="B2739" s="129"/>
      <c r="C2739" s="253"/>
      <c r="D2739" s="83"/>
      <c r="E2739" s="111"/>
      <c r="F2739" s="111"/>
      <c r="G2739" s="111"/>
      <c r="H2739" s="111"/>
      <c r="I2739" s="218"/>
      <c r="J2739" s="144"/>
      <c r="K2739" s="184">
        <v>0</v>
      </c>
      <c r="L2739" s="77"/>
      <c r="M2739" s="105"/>
      <c r="N2739" s="44"/>
      <c r="O2739" s="76"/>
    </row>
    <row r="2740" spans="1:15" ht="18.75" hidden="1" customHeight="1" thickTop="1" thickBot="1">
      <c r="A2740" s="164"/>
      <c r="B2740" s="129"/>
      <c r="C2740" s="253"/>
      <c r="D2740" s="83"/>
      <c r="E2740" s="111"/>
      <c r="F2740" s="111"/>
      <c r="G2740" s="111"/>
      <c r="H2740" s="111"/>
      <c r="I2740" s="218"/>
      <c r="J2740" s="144"/>
      <c r="K2740" s="184">
        <v>0</v>
      </c>
      <c r="L2740" s="77"/>
      <c r="M2740" s="105"/>
      <c r="N2740" s="44"/>
      <c r="O2740" s="76"/>
    </row>
    <row r="2741" spans="1:15" ht="18.75" hidden="1" customHeight="1" thickTop="1" thickBot="1">
      <c r="A2741" s="164"/>
      <c r="B2741" s="129"/>
      <c r="C2741" s="253"/>
      <c r="D2741" s="83"/>
      <c r="E2741" s="111"/>
      <c r="F2741" s="111"/>
      <c r="G2741" s="111"/>
      <c r="H2741" s="111"/>
      <c r="I2741" s="218"/>
      <c r="J2741" s="144"/>
      <c r="K2741" s="184">
        <v>0</v>
      </c>
      <c r="L2741" s="77"/>
      <c r="M2741" s="105"/>
      <c r="N2741" s="44"/>
      <c r="O2741" s="76"/>
    </row>
    <row r="2742" spans="1:15" ht="18.75" hidden="1" customHeight="1" thickTop="1" thickBot="1">
      <c r="A2742" s="164"/>
      <c r="B2742" s="129"/>
      <c r="C2742" s="253"/>
      <c r="D2742" s="83"/>
      <c r="E2742" s="111"/>
      <c r="F2742" s="111"/>
      <c r="G2742" s="111"/>
      <c r="H2742" s="111"/>
      <c r="I2742" s="218"/>
      <c r="J2742" s="144"/>
      <c r="K2742" s="184">
        <v>0</v>
      </c>
      <c r="L2742" s="77"/>
      <c r="M2742" s="105"/>
      <c r="N2742" s="44"/>
      <c r="O2742" s="76"/>
    </row>
    <row r="2743" spans="1:15" ht="18.75" hidden="1" customHeight="1" thickTop="1" thickBot="1">
      <c r="A2743" s="164"/>
      <c r="B2743" s="129"/>
      <c r="C2743" s="253"/>
      <c r="D2743" s="83"/>
      <c r="E2743" s="111"/>
      <c r="F2743" s="111"/>
      <c r="G2743" s="111"/>
      <c r="H2743" s="111"/>
      <c r="I2743" s="218"/>
      <c r="J2743" s="144"/>
      <c r="K2743" s="184">
        <v>0</v>
      </c>
      <c r="L2743" s="77"/>
      <c r="M2743" s="105"/>
      <c r="N2743" s="44"/>
      <c r="O2743" s="76"/>
    </row>
    <row r="2744" spans="1:15" ht="18.75" hidden="1" customHeight="1" thickTop="1" thickBot="1">
      <c r="A2744" s="164"/>
      <c r="B2744" s="129"/>
      <c r="C2744" s="253"/>
      <c r="D2744" s="83"/>
      <c r="E2744" s="111"/>
      <c r="F2744" s="111"/>
      <c r="G2744" s="111"/>
      <c r="H2744" s="111"/>
      <c r="I2744" s="218"/>
      <c r="J2744" s="144"/>
      <c r="K2744" s="184">
        <v>0</v>
      </c>
      <c r="L2744" s="77"/>
      <c r="M2744" s="105"/>
      <c r="N2744" s="44"/>
      <c r="O2744" s="76"/>
    </row>
    <row r="2745" spans="1:15" ht="18.75" customHeight="1" thickTop="1" thickBot="1">
      <c r="A2745" s="164"/>
      <c r="B2745" s="407"/>
      <c r="C2745" s="197" t="s">
        <v>1535</v>
      </c>
      <c r="D2745" s="37">
        <v>7590501</v>
      </c>
      <c r="E2745" s="408" t="s">
        <v>1540</v>
      </c>
      <c r="F2745" s="408"/>
      <c r="G2745" s="408"/>
      <c r="H2745" s="408"/>
      <c r="I2745" s="65" t="s">
        <v>41</v>
      </c>
      <c r="J2745" s="60" t="s">
        <v>385</v>
      </c>
      <c r="K2745" s="101">
        <v>3.5642743437764608</v>
      </c>
      <c r="L2745" s="70">
        <f>K2745*(1-$H$3/100)</f>
        <v>3.5642743437764608</v>
      </c>
      <c r="M2745" s="66">
        <f>K2745*$H$2</f>
        <v>150.09159261642677</v>
      </c>
      <c r="N2745" s="43">
        <f>M2745*(1-$H$3/100)</f>
        <v>150.09159261642677</v>
      </c>
      <c r="O2745" s="76"/>
    </row>
    <row r="2746" spans="1:15" ht="18.75" customHeight="1" thickTop="1" thickBot="1">
      <c r="A2746" s="164"/>
      <c r="B2746" s="405"/>
      <c r="C2746" s="197" t="s">
        <v>1536</v>
      </c>
      <c r="D2746" s="37">
        <v>7590502</v>
      </c>
      <c r="E2746" s="408" t="s">
        <v>1540</v>
      </c>
      <c r="F2746" s="408"/>
      <c r="G2746" s="408"/>
      <c r="H2746" s="408"/>
      <c r="I2746" s="65" t="s">
        <v>41</v>
      </c>
      <c r="J2746" s="84" t="s">
        <v>11</v>
      </c>
      <c r="K2746" s="101">
        <v>11.559139712108381</v>
      </c>
      <c r="L2746" s="70">
        <f>K2746*(1-$H$3/100)</f>
        <v>11.559139712108381</v>
      </c>
      <c r="M2746" s="66">
        <f>K2746*$H$2</f>
        <v>486.75537327688392</v>
      </c>
      <c r="N2746" s="43">
        <f>M2746*(1-$H$3/100)</f>
        <v>486.75537327688392</v>
      </c>
      <c r="O2746" s="76"/>
    </row>
    <row r="2747" spans="1:15" ht="18.75" customHeight="1" thickTop="1" thickBot="1">
      <c r="A2747" s="164"/>
      <c r="B2747" s="405"/>
      <c r="C2747" s="197" t="s">
        <v>1537</v>
      </c>
      <c r="D2747" s="37">
        <v>7590504</v>
      </c>
      <c r="E2747" s="408" t="s">
        <v>1540</v>
      </c>
      <c r="F2747" s="408"/>
      <c r="G2747" s="408"/>
      <c r="H2747" s="408"/>
      <c r="I2747" s="65" t="s">
        <v>41</v>
      </c>
      <c r="J2747" s="85" t="s">
        <v>386</v>
      </c>
      <c r="K2747" s="101">
        <v>6.9305334462320065</v>
      </c>
      <c r="L2747" s="70">
        <f>K2747*(1-$H$3/100)</f>
        <v>6.9305334462320065</v>
      </c>
      <c r="M2747" s="66">
        <f>K2747*$H$2</f>
        <v>291.84476342082979</v>
      </c>
      <c r="N2747" s="43">
        <f>M2747*(1-$H$3/100)</f>
        <v>291.84476342082979</v>
      </c>
      <c r="O2747" s="76"/>
    </row>
    <row r="2748" spans="1:15" ht="18.75" customHeight="1" thickTop="1" thickBot="1">
      <c r="A2748" s="164"/>
      <c r="B2748" s="405"/>
      <c r="C2748" s="197" t="s">
        <v>1538</v>
      </c>
      <c r="D2748" s="37">
        <v>7590505</v>
      </c>
      <c r="E2748" s="408" t="s">
        <v>1540</v>
      </c>
      <c r="F2748" s="408"/>
      <c r="G2748" s="408"/>
      <c r="H2748" s="408"/>
      <c r="I2748" s="65" t="s">
        <v>41</v>
      </c>
      <c r="J2748" s="153" t="s">
        <v>438</v>
      </c>
      <c r="K2748" s="101">
        <v>0</v>
      </c>
      <c r="L2748" s="70">
        <f>K2748*(1-$H$3/100)</f>
        <v>0</v>
      </c>
      <c r="M2748" s="285">
        <f>K2748*$H$2</f>
        <v>0</v>
      </c>
      <c r="N2748" s="289">
        <f>M2748*(1-$H$3/100)</f>
        <v>0</v>
      </c>
      <c r="O2748" s="76"/>
    </row>
    <row r="2749" spans="1:15" ht="18.75" customHeight="1" thickTop="1" thickBot="1">
      <c r="A2749" s="164"/>
      <c r="B2749" s="406"/>
      <c r="C2749" s="166" t="s">
        <v>1539</v>
      </c>
      <c r="D2749" s="106">
        <v>7590511</v>
      </c>
      <c r="E2749" s="409" t="s">
        <v>1540</v>
      </c>
      <c r="F2749" s="409"/>
      <c r="G2749" s="409"/>
      <c r="H2749" s="409"/>
      <c r="I2749" s="113" t="s">
        <v>41</v>
      </c>
      <c r="J2749" s="170" t="s">
        <v>1105</v>
      </c>
      <c r="K2749" s="114">
        <v>0</v>
      </c>
      <c r="L2749" s="109">
        <f>K2749*(1-$H$3/100)</f>
        <v>0</v>
      </c>
      <c r="M2749" s="281">
        <f>K2749*$H$2</f>
        <v>0</v>
      </c>
      <c r="N2749" s="282">
        <f>M2749*(1-$H$3/100)</f>
        <v>0</v>
      </c>
      <c r="O2749" s="76"/>
    </row>
    <row r="2750" spans="1:15" ht="18.75" hidden="1" customHeight="1" thickTop="1" thickBot="1">
      <c r="A2750" s="164"/>
      <c r="B2750" s="181"/>
      <c r="C2750" s="253"/>
      <c r="D2750" s="83"/>
      <c r="E2750" s="111"/>
      <c r="F2750" s="111"/>
      <c r="G2750" s="111"/>
      <c r="H2750" s="111"/>
      <c r="I2750" s="218"/>
      <c r="J2750" s="170"/>
      <c r="K2750" s="184">
        <v>0</v>
      </c>
      <c r="L2750" s="77"/>
      <c r="M2750" s="283"/>
      <c r="N2750" s="284"/>
      <c r="O2750" s="76"/>
    </row>
    <row r="2751" spans="1:15" ht="18.75" hidden="1" customHeight="1" thickTop="1" thickBot="1">
      <c r="A2751" s="164"/>
      <c r="B2751" s="181"/>
      <c r="C2751" s="253"/>
      <c r="D2751" s="83"/>
      <c r="E2751" s="111"/>
      <c r="F2751" s="111"/>
      <c r="G2751" s="111"/>
      <c r="H2751" s="111"/>
      <c r="I2751" s="218"/>
      <c r="J2751" s="170"/>
      <c r="K2751" s="184">
        <v>0</v>
      </c>
      <c r="L2751" s="77"/>
      <c r="M2751" s="283"/>
      <c r="N2751" s="284"/>
      <c r="O2751" s="76"/>
    </row>
    <row r="2752" spans="1:15" ht="18.75" hidden="1" customHeight="1" thickTop="1" thickBot="1">
      <c r="A2752" s="164"/>
      <c r="B2752" s="181"/>
      <c r="C2752" s="253"/>
      <c r="D2752" s="83"/>
      <c r="E2752" s="111"/>
      <c r="F2752" s="111"/>
      <c r="G2752" s="111"/>
      <c r="H2752" s="111"/>
      <c r="I2752" s="218"/>
      <c r="J2752" s="170"/>
      <c r="K2752" s="184">
        <v>0</v>
      </c>
      <c r="L2752" s="77"/>
      <c r="M2752" s="283"/>
      <c r="N2752" s="284"/>
      <c r="O2752" s="76"/>
    </row>
    <row r="2753" spans="1:16" ht="18.75" hidden="1" customHeight="1" thickTop="1" thickBot="1">
      <c r="A2753" s="164"/>
      <c r="B2753" s="181"/>
      <c r="C2753" s="253"/>
      <c r="D2753" s="83"/>
      <c r="E2753" s="111"/>
      <c r="F2753" s="111"/>
      <c r="G2753" s="111"/>
      <c r="H2753" s="111"/>
      <c r="I2753" s="218"/>
      <c r="J2753" s="170"/>
      <c r="K2753" s="184">
        <v>0</v>
      </c>
      <c r="L2753" s="77"/>
      <c r="M2753" s="283"/>
      <c r="N2753" s="284"/>
      <c r="O2753" s="76"/>
    </row>
    <row r="2754" spans="1:16" ht="18.75" hidden="1" customHeight="1" thickTop="1" thickBot="1">
      <c r="A2754" s="164"/>
      <c r="B2754" s="181"/>
      <c r="C2754" s="253"/>
      <c r="D2754" s="83"/>
      <c r="E2754" s="111"/>
      <c r="F2754" s="111"/>
      <c r="G2754" s="111"/>
      <c r="H2754" s="111"/>
      <c r="I2754" s="218"/>
      <c r="J2754" s="170"/>
      <c r="K2754" s="184">
        <v>0</v>
      </c>
      <c r="L2754" s="77"/>
      <c r="M2754" s="283"/>
      <c r="N2754" s="284"/>
      <c r="O2754" s="76"/>
    </row>
    <row r="2755" spans="1:16" ht="18.75" hidden="1" customHeight="1" thickTop="1" thickBot="1">
      <c r="A2755" s="164"/>
      <c r="B2755" s="181"/>
      <c r="C2755" s="253"/>
      <c r="D2755" s="83"/>
      <c r="E2755" s="111"/>
      <c r="F2755" s="111"/>
      <c r="G2755" s="111"/>
      <c r="H2755" s="111"/>
      <c r="I2755" s="218"/>
      <c r="J2755" s="170"/>
      <c r="K2755" s="184">
        <v>0</v>
      </c>
      <c r="L2755" s="77"/>
      <c r="M2755" s="283"/>
      <c r="N2755" s="284"/>
      <c r="O2755" s="76"/>
    </row>
    <row r="2756" spans="1:16" ht="18.75" hidden="1" customHeight="1" thickTop="1" thickBot="1">
      <c r="A2756" s="164"/>
      <c r="B2756" s="181"/>
      <c r="C2756" s="253"/>
      <c r="D2756" s="83"/>
      <c r="E2756" s="111"/>
      <c r="F2756" s="111"/>
      <c r="G2756" s="111"/>
      <c r="H2756" s="111"/>
      <c r="I2756" s="218"/>
      <c r="J2756" s="170"/>
      <c r="K2756" s="184">
        <v>0</v>
      </c>
      <c r="L2756" s="77"/>
      <c r="M2756" s="283"/>
      <c r="N2756" s="284"/>
      <c r="O2756" s="76"/>
    </row>
    <row r="2757" spans="1:16" ht="18.75" hidden="1" customHeight="1" thickTop="1" thickBot="1">
      <c r="A2757" s="164"/>
      <c r="B2757" s="181"/>
      <c r="C2757" s="253"/>
      <c r="D2757" s="83"/>
      <c r="E2757" s="111"/>
      <c r="F2757" s="111"/>
      <c r="G2757" s="111"/>
      <c r="H2757" s="111"/>
      <c r="I2757" s="218"/>
      <c r="J2757" s="170"/>
      <c r="K2757" s="184">
        <v>0</v>
      </c>
      <c r="L2757" s="77"/>
      <c r="M2757" s="283"/>
      <c r="N2757" s="284"/>
      <c r="O2757" s="76"/>
    </row>
    <row r="2758" spans="1:16" ht="18.75" hidden="1" customHeight="1" thickTop="1" thickBot="1">
      <c r="A2758" s="164"/>
      <c r="B2758" s="181"/>
      <c r="C2758" s="253"/>
      <c r="D2758" s="83"/>
      <c r="E2758" s="111"/>
      <c r="F2758" s="111"/>
      <c r="G2758" s="111"/>
      <c r="H2758" s="111"/>
      <c r="I2758" s="218"/>
      <c r="J2758" s="170"/>
      <c r="K2758" s="184">
        <v>0</v>
      </c>
      <c r="L2758" s="77"/>
      <c r="M2758" s="283"/>
      <c r="N2758" s="284"/>
      <c r="O2758" s="76"/>
    </row>
    <row r="2759" spans="1:16" ht="18.75" hidden="1" customHeight="1" thickTop="1" thickBot="1">
      <c r="A2759" s="164"/>
      <c r="B2759" s="181"/>
      <c r="C2759" s="253"/>
      <c r="D2759" s="83"/>
      <c r="E2759" s="111"/>
      <c r="F2759" s="111"/>
      <c r="G2759" s="111"/>
      <c r="H2759" s="111"/>
      <c r="I2759" s="218"/>
      <c r="J2759" s="170"/>
      <c r="K2759" s="184">
        <v>0</v>
      </c>
      <c r="L2759" s="77"/>
      <c r="M2759" s="283"/>
      <c r="N2759" s="284"/>
      <c r="O2759" s="76"/>
    </row>
    <row r="2760" spans="1:16" ht="18.75" customHeight="1" thickTop="1" thickBot="1">
      <c r="A2760" s="164"/>
      <c r="B2760" s="407"/>
      <c r="C2760" s="136" t="s">
        <v>1542</v>
      </c>
      <c r="D2760" s="132">
        <v>7592124</v>
      </c>
      <c r="E2760" s="419" t="s">
        <v>1541</v>
      </c>
      <c r="F2760" s="419"/>
      <c r="G2760" s="419"/>
      <c r="H2760" s="419"/>
      <c r="I2760" s="133" t="s">
        <v>41</v>
      </c>
      <c r="J2760" s="160" t="s">
        <v>649</v>
      </c>
      <c r="K2760" s="101">
        <v>14.851143099068587</v>
      </c>
      <c r="L2760" s="70">
        <f t="shared" ref="L2760:L2767" si="225">K2760*(1-$H$3/100)</f>
        <v>14.851143099068587</v>
      </c>
      <c r="M2760" s="66">
        <f t="shared" ref="M2760:M2767" si="226">K2760*$H$2</f>
        <v>625.38163590177817</v>
      </c>
      <c r="N2760" s="43">
        <f t="shared" ref="N2760:N2767" si="227">M2760*(1-$H$3/100)</f>
        <v>625.38163590177817</v>
      </c>
      <c r="O2760" s="76"/>
    </row>
    <row r="2761" spans="1:16" ht="18.75" customHeight="1" thickTop="1" thickBot="1">
      <c r="A2761" s="164"/>
      <c r="B2761" s="405"/>
      <c r="C2761" s="112" t="s">
        <v>1543</v>
      </c>
      <c r="D2761" s="95">
        <v>7592131</v>
      </c>
      <c r="E2761" s="414" t="s">
        <v>1541</v>
      </c>
      <c r="F2761" s="414"/>
      <c r="G2761" s="414"/>
      <c r="H2761" s="414"/>
      <c r="I2761" s="96" t="s">
        <v>41</v>
      </c>
      <c r="J2761" s="121" t="s">
        <v>218</v>
      </c>
      <c r="K2761" s="98">
        <v>11.550889077053343</v>
      </c>
      <c r="L2761" s="99">
        <f t="shared" si="225"/>
        <v>11.550889077053343</v>
      </c>
      <c r="M2761" s="100">
        <f t="shared" si="226"/>
        <v>486.40793903471626</v>
      </c>
      <c r="N2761" s="69">
        <f t="shared" si="227"/>
        <v>486.40793903471626</v>
      </c>
      <c r="O2761" s="76"/>
    </row>
    <row r="2762" spans="1:16" ht="18.75" customHeight="1" thickTop="1" thickBot="1">
      <c r="A2762" s="164"/>
      <c r="B2762" s="405"/>
      <c r="C2762" s="38" t="s">
        <v>1544</v>
      </c>
      <c r="D2762" s="37">
        <v>7592224</v>
      </c>
      <c r="E2762" s="408" t="s">
        <v>1550</v>
      </c>
      <c r="F2762" s="408"/>
      <c r="G2762" s="408"/>
      <c r="H2762" s="408"/>
      <c r="I2762" s="65" t="s">
        <v>41</v>
      </c>
      <c r="J2762" s="160" t="s">
        <v>649</v>
      </c>
      <c r="K2762" s="101">
        <v>17.326333615580015</v>
      </c>
      <c r="L2762" s="70">
        <f t="shared" si="225"/>
        <v>17.326333615580015</v>
      </c>
      <c r="M2762" s="66">
        <f t="shared" si="226"/>
        <v>729.6119085520744</v>
      </c>
      <c r="N2762" s="43">
        <f t="shared" si="227"/>
        <v>729.6119085520744</v>
      </c>
      <c r="O2762" s="76"/>
    </row>
    <row r="2763" spans="1:16" ht="18.75" customHeight="1" thickTop="1" thickBot="1">
      <c r="A2763" s="427"/>
      <c r="B2763" s="405"/>
      <c r="C2763" s="112" t="s">
        <v>1545</v>
      </c>
      <c r="D2763" s="95">
        <v>7592231</v>
      </c>
      <c r="E2763" s="414" t="s">
        <v>1550</v>
      </c>
      <c r="F2763" s="414"/>
      <c r="G2763" s="414"/>
      <c r="H2763" s="414"/>
      <c r="I2763" s="96" t="s">
        <v>41</v>
      </c>
      <c r="J2763" s="121" t="s">
        <v>218</v>
      </c>
      <c r="K2763" s="98">
        <v>12.788484335309059</v>
      </c>
      <c r="L2763" s="99">
        <f t="shared" si="225"/>
        <v>12.788484335309059</v>
      </c>
      <c r="M2763" s="100">
        <f t="shared" si="226"/>
        <v>538.52307535986449</v>
      </c>
      <c r="N2763" s="69">
        <f t="shared" si="227"/>
        <v>538.52307535986449</v>
      </c>
      <c r="O2763" s="76"/>
    </row>
    <row r="2764" spans="1:16" ht="18.75" customHeight="1" thickTop="1" thickBot="1">
      <c r="A2764" s="427"/>
      <c r="B2764" s="405"/>
      <c r="C2764" s="38" t="s">
        <v>1546</v>
      </c>
      <c r="D2764" s="37">
        <v>7592324</v>
      </c>
      <c r="E2764" s="408" t="s">
        <v>1551</v>
      </c>
      <c r="F2764" s="408"/>
      <c r="G2764" s="408"/>
      <c r="H2764" s="408"/>
      <c r="I2764" s="65" t="s">
        <v>41</v>
      </c>
      <c r="J2764" s="160" t="s">
        <v>649</v>
      </c>
      <c r="K2764" s="101">
        <v>19.801524132091448</v>
      </c>
      <c r="L2764" s="70">
        <f t="shared" si="225"/>
        <v>19.801524132091448</v>
      </c>
      <c r="M2764" s="66">
        <f t="shared" si="226"/>
        <v>833.84218120237085</v>
      </c>
      <c r="N2764" s="43">
        <f t="shared" si="227"/>
        <v>833.84218120237085</v>
      </c>
      <c r="O2764" s="76"/>
    </row>
    <row r="2765" spans="1:16" ht="18.75" customHeight="1" thickTop="1" thickBot="1">
      <c r="A2765" s="427"/>
      <c r="B2765" s="405"/>
      <c r="C2765" s="112" t="s">
        <v>1547</v>
      </c>
      <c r="D2765" s="95">
        <v>7592331</v>
      </c>
      <c r="E2765" s="414" t="s">
        <v>1551</v>
      </c>
      <c r="F2765" s="414"/>
      <c r="G2765" s="414"/>
      <c r="H2765" s="414"/>
      <c r="I2765" s="96" t="s">
        <v>41</v>
      </c>
      <c r="J2765" s="121" t="s">
        <v>218</v>
      </c>
      <c r="K2765" s="98">
        <v>14.851143099068587</v>
      </c>
      <c r="L2765" s="99">
        <f t="shared" si="225"/>
        <v>14.851143099068587</v>
      </c>
      <c r="M2765" s="100">
        <f t="shared" si="226"/>
        <v>625.38163590177817</v>
      </c>
      <c r="N2765" s="69">
        <f t="shared" si="227"/>
        <v>625.38163590177817</v>
      </c>
      <c r="O2765" s="76"/>
    </row>
    <row r="2766" spans="1:16" ht="18.75" customHeight="1" thickTop="1" thickBot="1">
      <c r="A2766" s="427"/>
      <c r="B2766" s="405"/>
      <c r="C2766" s="38" t="s">
        <v>1548</v>
      </c>
      <c r="D2766" s="37">
        <v>7592424</v>
      </c>
      <c r="E2766" s="408" t="s">
        <v>1552</v>
      </c>
      <c r="F2766" s="408"/>
      <c r="G2766" s="408"/>
      <c r="H2766" s="408"/>
      <c r="I2766" s="65" t="s">
        <v>41</v>
      </c>
      <c r="J2766" s="160" t="s">
        <v>649</v>
      </c>
      <c r="K2766" s="101">
        <v>23.101778154106686</v>
      </c>
      <c r="L2766" s="70">
        <f t="shared" si="225"/>
        <v>23.101778154106686</v>
      </c>
      <c r="M2766" s="66">
        <f t="shared" si="226"/>
        <v>972.81587806943253</v>
      </c>
      <c r="N2766" s="43">
        <f t="shared" si="227"/>
        <v>972.81587806943253</v>
      </c>
      <c r="O2766" s="76"/>
    </row>
    <row r="2767" spans="1:16" ht="18.75" customHeight="1" thickTop="1" thickBot="1">
      <c r="A2767" s="427"/>
      <c r="B2767" s="406"/>
      <c r="C2767" s="110" t="s">
        <v>1549</v>
      </c>
      <c r="D2767" s="106">
        <v>7592431</v>
      </c>
      <c r="E2767" s="409" t="s">
        <v>1552</v>
      </c>
      <c r="F2767" s="409"/>
      <c r="G2767" s="409"/>
      <c r="H2767" s="409"/>
      <c r="I2767" s="113" t="s">
        <v>41</v>
      </c>
      <c r="J2767" s="121" t="s">
        <v>218</v>
      </c>
      <c r="K2767" s="114">
        <v>16.088738357324303</v>
      </c>
      <c r="L2767" s="109">
        <f t="shared" si="225"/>
        <v>16.088738357324303</v>
      </c>
      <c r="M2767" s="108">
        <f t="shared" si="226"/>
        <v>677.4967722269264</v>
      </c>
      <c r="N2767" s="118">
        <f t="shared" si="227"/>
        <v>677.4967722269264</v>
      </c>
      <c r="O2767" s="76"/>
    </row>
    <row r="2768" spans="1:16" ht="18.75" hidden="1" customHeight="1" thickTop="1" thickBot="1">
      <c r="A2768" s="427"/>
      <c r="B2768" s="181"/>
      <c r="C2768" s="111"/>
      <c r="D2768" s="83"/>
      <c r="E2768" s="111"/>
      <c r="F2768" s="111"/>
      <c r="G2768" s="111"/>
      <c r="H2768" s="111"/>
      <c r="I2768" s="218"/>
      <c r="J2768" s="121"/>
      <c r="K2768" s="184">
        <v>0</v>
      </c>
      <c r="L2768" s="77"/>
      <c r="M2768" s="105"/>
      <c r="N2768" s="44"/>
      <c r="O2768" s="76"/>
      <c r="P2768" s="3">
        <f>K2768*1.16</f>
        <v>0</v>
      </c>
    </row>
    <row r="2769" spans="1:16" ht="18.75" hidden="1" customHeight="1" thickTop="1" thickBot="1">
      <c r="A2769" s="427"/>
      <c r="B2769" s="181"/>
      <c r="C2769" s="111"/>
      <c r="D2769" s="83"/>
      <c r="E2769" s="111"/>
      <c r="F2769" s="111"/>
      <c r="G2769" s="111"/>
      <c r="H2769" s="111"/>
      <c r="I2769" s="218"/>
      <c r="J2769" s="121"/>
      <c r="K2769" s="184">
        <v>0</v>
      </c>
      <c r="L2769" s="77"/>
      <c r="M2769" s="105"/>
      <c r="N2769" s="44"/>
      <c r="O2769" s="76"/>
      <c r="P2769" s="3">
        <f t="shared" ref="P2769:P2777" si="228">K2769*1.16</f>
        <v>0</v>
      </c>
    </row>
    <row r="2770" spans="1:16" ht="18.75" hidden="1" customHeight="1" thickTop="1" thickBot="1">
      <c r="A2770" s="427"/>
      <c r="B2770" s="181"/>
      <c r="C2770" s="111"/>
      <c r="D2770" s="83"/>
      <c r="E2770" s="111"/>
      <c r="F2770" s="111"/>
      <c r="G2770" s="111"/>
      <c r="H2770" s="111"/>
      <c r="I2770" s="218"/>
      <c r="J2770" s="121"/>
      <c r="K2770" s="184">
        <v>0</v>
      </c>
      <c r="L2770" s="77"/>
      <c r="M2770" s="105"/>
      <c r="N2770" s="44"/>
      <c r="O2770" s="76"/>
      <c r="P2770" s="3">
        <f t="shared" si="228"/>
        <v>0</v>
      </c>
    </row>
    <row r="2771" spans="1:16" ht="18.75" hidden="1" customHeight="1" thickTop="1" thickBot="1">
      <c r="A2771" s="427"/>
      <c r="B2771" s="181"/>
      <c r="C2771" s="111"/>
      <c r="D2771" s="83"/>
      <c r="E2771" s="111"/>
      <c r="F2771" s="111"/>
      <c r="G2771" s="111"/>
      <c r="H2771" s="111"/>
      <c r="I2771" s="218"/>
      <c r="J2771" s="121"/>
      <c r="K2771" s="184">
        <v>0</v>
      </c>
      <c r="L2771" s="77"/>
      <c r="M2771" s="105"/>
      <c r="N2771" s="44"/>
      <c r="O2771" s="76"/>
      <c r="P2771" s="3">
        <f t="shared" si="228"/>
        <v>0</v>
      </c>
    </row>
    <row r="2772" spans="1:16" ht="18.75" hidden="1" customHeight="1" thickTop="1" thickBot="1">
      <c r="A2772" s="427"/>
      <c r="B2772" s="181"/>
      <c r="C2772" s="111"/>
      <c r="D2772" s="83"/>
      <c r="E2772" s="111"/>
      <c r="F2772" s="111"/>
      <c r="G2772" s="111"/>
      <c r="H2772" s="111"/>
      <c r="I2772" s="218"/>
      <c r="J2772" s="121"/>
      <c r="K2772" s="184">
        <v>0</v>
      </c>
      <c r="L2772" s="77"/>
      <c r="M2772" s="105"/>
      <c r="N2772" s="44"/>
      <c r="O2772" s="76"/>
      <c r="P2772" s="3">
        <f t="shared" si="228"/>
        <v>0</v>
      </c>
    </row>
    <row r="2773" spans="1:16" ht="18.75" hidden="1" customHeight="1" thickTop="1" thickBot="1">
      <c r="A2773" s="427"/>
      <c r="B2773" s="181"/>
      <c r="C2773" s="111"/>
      <c r="D2773" s="83"/>
      <c r="E2773" s="111"/>
      <c r="F2773" s="111"/>
      <c r="G2773" s="111"/>
      <c r="H2773" s="111"/>
      <c r="I2773" s="218"/>
      <c r="J2773" s="121"/>
      <c r="K2773" s="184">
        <v>0</v>
      </c>
      <c r="L2773" s="77"/>
      <c r="M2773" s="105"/>
      <c r="N2773" s="44"/>
      <c r="O2773" s="76"/>
      <c r="P2773" s="3">
        <f t="shared" si="228"/>
        <v>0</v>
      </c>
    </row>
    <row r="2774" spans="1:16" ht="18.75" hidden="1" customHeight="1" thickTop="1" thickBot="1">
      <c r="A2774" s="427"/>
      <c r="B2774" s="181"/>
      <c r="C2774" s="111"/>
      <c r="D2774" s="83"/>
      <c r="E2774" s="111"/>
      <c r="F2774" s="111"/>
      <c r="G2774" s="111"/>
      <c r="H2774" s="111"/>
      <c r="I2774" s="218"/>
      <c r="J2774" s="121"/>
      <c r="K2774" s="184">
        <v>0</v>
      </c>
      <c r="L2774" s="77"/>
      <c r="M2774" s="105"/>
      <c r="N2774" s="44"/>
      <c r="O2774" s="76"/>
      <c r="P2774" s="3">
        <f t="shared" si="228"/>
        <v>0</v>
      </c>
    </row>
    <row r="2775" spans="1:16" ht="18.75" hidden="1" customHeight="1" thickTop="1" thickBot="1">
      <c r="A2775" s="427"/>
      <c r="B2775" s="181"/>
      <c r="C2775" s="111"/>
      <c r="D2775" s="83"/>
      <c r="E2775" s="111"/>
      <c r="F2775" s="111"/>
      <c r="G2775" s="111"/>
      <c r="H2775" s="111"/>
      <c r="I2775" s="218"/>
      <c r="J2775" s="121"/>
      <c r="K2775" s="184">
        <v>0</v>
      </c>
      <c r="L2775" s="77"/>
      <c r="M2775" s="105"/>
      <c r="N2775" s="44"/>
      <c r="O2775" s="76"/>
      <c r="P2775" s="3">
        <f t="shared" si="228"/>
        <v>0</v>
      </c>
    </row>
    <row r="2776" spans="1:16" ht="18.75" hidden="1" customHeight="1" thickTop="1" thickBot="1">
      <c r="A2776" s="427"/>
      <c r="B2776" s="181"/>
      <c r="C2776" s="111"/>
      <c r="D2776" s="83"/>
      <c r="E2776" s="111"/>
      <c r="F2776" s="111"/>
      <c r="G2776" s="111"/>
      <c r="H2776" s="111"/>
      <c r="I2776" s="218"/>
      <c r="J2776" s="121"/>
      <c r="K2776" s="184">
        <v>0</v>
      </c>
      <c r="L2776" s="77"/>
      <c r="M2776" s="105"/>
      <c r="N2776" s="44"/>
      <c r="O2776" s="76"/>
      <c r="P2776" s="3">
        <f t="shared" si="228"/>
        <v>0</v>
      </c>
    </row>
    <row r="2777" spans="1:16" ht="18.75" hidden="1" customHeight="1" thickTop="1" thickBot="1">
      <c r="A2777" s="427"/>
      <c r="B2777" s="181"/>
      <c r="C2777" s="111"/>
      <c r="D2777" s="83"/>
      <c r="E2777" s="111"/>
      <c r="F2777" s="111"/>
      <c r="G2777" s="111"/>
      <c r="H2777" s="111"/>
      <c r="I2777" s="218"/>
      <c r="J2777" s="121"/>
      <c r="K2777" s="184">
        <v>0</v>
      </c>
      <c r="L2777" s="77"/>
      <c r="M2777" s="105"/>
      <c r="N2777" s="44"/>
      <c r="O2777" s="76"/>
      <c r="P2777" s="3">
        <f t="shared" si="228"/>
        <v>0</v>
      </c>
    </row>
    <row r="2778" spans="1:16" ht="18.75" customHeight="1" thickTop="1" thickBot="1">
      <c r="A2778" s="427"/>
      <c r="B2778" s="407"/>
      <c r="C2778" s="192" t="s">
        <v>1562</v>
      </c>
      <c r="D2778" s="186">
        <v>7800509</v>
      </c>
      <c r="E2778" s="420" t="s">
        <v>1563</v>
      </c>
      <c r="F2778" s="420"/>
      <c r="G2778" s="420"/>
      <c r="H2778" s="420"/>
      <c r="I2778" s="187" t="s">
        <v>41</v>
      </c>
      <c r="J2778" s="144" t="s">
        <v>572</v>
      </c>
      <c r="K2778" s="188">
        <v>8.3545999999999996</v>
      </c>
      <c r="L2778" s="189">
        <f>K2778*(1-$H$3/100)</f>
        <v>8.3545999999999996</v>
      </c>
      <c r="M2778" s="190">
        <f>K2778*$H$2</f>
        <v>351.812206</v>
      </c>
      <c r="N2778" s="191">
        <f>M2778*(1-$H$3/100)</f>
        <v>351.812206</v>
      </c>
      <c r="O2778" s="76"/>
    </row>
    <row r="2779" spans="1:16" ht="18.75" customHeight="1" thickTop="1" thickBot="1">
      <c r="A2779" s="427"/>
      <c r="B2779" s="406"/>
      <c r="C2779" s="166" t="s">
        <v>1561</v>
      </c>
      <c r="D2779" s="106">
        <v>7801009</v>
      </c>
      <c r="E2779" s="409" t="s">
        <v>1564</v>
      </c>
      <c r="F2779" s="409"/>
      <c r="G2779" s="409"/>
      <c r="H2779" s="409"/>
      <c r="I2779" s="113" t="s">
        <v>41</v>
      </c>
      <c r="J2779" s="144" t="s">
        <v>572</v>
      </c>
      <c r="K2779" s="114">
        <v>10.838200000000001</v>
      </c>
      <c r="L2779" s="109">
        <f>K2779*(1-$H$3/100)</f>
        <v>10.838200000000001</v>
      </c>
      <c r="M2779" s="108">
        <f>K2779*$H$2</f>
        <v>456.39660200000003</v>
      </c>
      <c r="N2779" s="118">
        <f>M2779*(1-$H$3/100)</f>
        <v>456.39660200000003</v>
      </c>
      <c r="O2779" s="76"/>
    </row>
    <row r="2780" spans="1:16" ht="18.75" hidden="1" customHeight="1" thickTop="1" thickBot="1">
      <c r="A2780" s="427"/>
      <c r="B2780" s="182"/>
      <c r="C2780" s="166"/>
      <c r="D2780" s="106"/>
      <c r="E2780" s="110"/>
      <c r="F2780" s="110"/>
      <c r="G2780" s="110"/>
      <c r="H2780" s="110"/>
      <c r="I2780" s="113"/>
      <c r="J2780" s="144"/>
      <c r="K2780" s="114">
        <v>0</v>
      </c>
      <c r="L2780" s="109"/>
      <c r="M2780" s="108"/>
      <c r="N2780" s="118"/>
      <c r="O2780" s="76"/>
    </row>
    <row r="2781" spans="1:16" ht="18.75" hidden="1" customHeight="1" thickTop="1" thickBot="1">
      <c r="A2781" s="427"/>
      <c r="B2781" s="182"/>
      <c r="C2781" s="166"/>
      <c r="D2781" s="106"/>
      <c r="E2781" s="110"/>
      <c r="F2781" s="110"/>
      <c r="G2781" s="110"/>
      <c r="H2781" s="110"/>
      <c r="I2781" s="113"/>
      <c r="J2781" s="144"/>
      <c r="K2781" s="114">
        <v>0</v>
      </c>
      <c r="L2781" s="109"/>
      <c r="M2781" s="108"/>
      <c r="N2781" s="118"/>
      <c r="O2781" s="76"/>
    </row>
    <row r="2782" spans="1:16" ht="18.75" hidden="1" customHeight="1" thickTop="1" thickBot="1">
      <c r="A2782" s="427"/>
      <c r="B2782" s="182"/>
      <c r="C2782" s="166"/>
      <c r="D2782" s="106"/>
      <c r="E2782" s="110"/>
      <c r="F2782" s="110"/>
      <c r="G2782" s="110"/>
      <c r="H2782" s="110"/>
      <c r="I2782" s="113"/>
      <c r="J2782" s="144"/>
      <c r="K2782" s="114">
        <v>0</v>
      </c>
      <c r="L2782" s="109"/>
      <c r="M2782" s="108"/>
      <c r="N2782" s="118"/>
      <c r="O2782" s="76"/>
    </row>
    <row r="2783" spans="1:16" ht="18.75" hidden="1" customHeight="1" thickTop="1" thickBot="1">
      <c r="A2783" s="427"/>
      <c r="B2783" s="182"/>
      <c r="C2783" s="166"/>
      <c r="D2783" s="106"/>
      <c r="E2783" s="110"/>
      <c r="F2783" s="110"/>
      <c r="G2783" s="110"/>
      <c r="H2783" s="110"/>
      <c r="I2783" s="113"/>
      <c r="J2783" s="144"/>
      <c r="K2783" s="114">
        <v>0</v>
      </c>
      <c r="L2783" s="109"/>
      <c r="M2783" s="108"/>
      <c r="N2783" s="118"/>
      <c r="O2783" s="76"/>
    </row>
    <row r="2784" spans="1:16" ht="18.75" hidden="1" customHeight="1" thickTop="1" thickBot="1">
      <c r="A2784" s="427"/>
      <c r="B2784" s="182"/>
      <c r="C2784" s="166"/>
      <c r="D2784" s="106"/>
      <c r="E2784" s="110"/>
      <c r="F2784" s="110"/>
      <c r="G2784" s="110"/>
      <c r="H2784" s="110"/>
      <c r="I2784" s="113"/>
      <c r="J2784" s="144"/>
      <c r="K2784" s="114">
        <v>0</v>
      </c>
      <c r="L2784" s="109"/>
      <c r="M2784" s="108"/>
      <c r="N2784" s="118"/>
      <c r="O2784" s="76"/>
    </row>
    <row r="2785" spans="1:15" ht="18.75" hidden="1" customHeight="1" thickTop="1" thickBot="1">
      <c r="A2785" s="427"/>
      <c r="B2785" s="182"/>
      <c r="C2785" s="166"/>
      <c r="D2785" s="106"/>
      <c r="E2785" s="110"/>
      <c r="F2785" s="110"/>
      <c r="G2785" s="110"/>
      <c r="H2785" s="110"/>
      <c r="I2785" s="113"/>
      <c r="J2785" s="144"/>
      <c r="K2785" s="114">
        <v>0</v>
      </c>
      <c r="L2785" s="109"/>
      <c r="M2785" s="108"/>
      <c r="N2785" s="118"/>
      <c r="O2785" s="76"/>
    </row>
    <row r="2786" spans="1:15" ht="18.75" hidden="1" customHeight="1" thickTop="1" thickBot="1">
      <c r="A2786" s="427"/>
      <c r="B2786" s="182"/>
      <c r="C2786" s="166"/>
      <c r="D2786" s="106"/>
      <c r="E2786" s="110"/>
      <c r="F2786" s="110"/>
      <c r="G2786" s="110"/>
      <c r="H2786" s="110"/>
      <c r="I2786" s="113"/>
      <c r="J2786" s="144"/>
      <c r="K2786" s="114">
        <v>0</v>
      </c>
      <c r="L2786" s="109"/>
      <c r="M2786" s="108"/>
      <c r="N2786" s="118"/>
      <c r="O2786" s="76"/>
    </row>
    <row r="2787" spans="1:15" ht="18.75" hidden="1" customHeight="1" thickTop="1" thickBot="1">
      <c r="A2787" s="427"/>
      <c r="B2787" s="182"/>
      <c r="C2787" s="166"/>
      <c r="D2787" s="106"/>
      <c r="E2787" s="110"/>
      <c r="F2787" s="110"/>
      <c r="G2787" s="110"/>
      <c r="H2787" s="110"/>
      <c r="I2787" s="113"/>
      <c r="J2787" s="144"/>
      <c r="K2787" s="114">
        <v>0</v>
      </c>
      <c r="L2787" s="109"/>
      <c r="M2787" s="108"/>
      <c r="N2787" s="118"/>
      <c r="O2787" s="76"/>
    </row>
    <row r="2788" spans="1:15" ht="18.75" hidden="1" customHeight="1" thickTop="1" thickBot="1">
      <c r="A2788" s="427"/>
      <c r="B2788" s="182"/>
      <c r="C2788" s="166"/>
      <c r="D2788" s="106"/>
      <c r="E2788" s="110"/>
      <c r="F2788" s="110"/>
      <c r="G2788" s="110"/>
      <c r="H2788" s="110"/>
      <c r="I2788" s="113"/>
      <c r="J2788" s="144"/>
      <c r="K2788" s="114">
        <v>0</v>
      </c>
      <c r="L2788" s="109"/>
      <c r="M2788" s="108"/>
      <c r="N2788" s="118"/>
      <c r="O2788" s="76"/>
    </row>
    <row r="2789" spans="1:15" ht="18.75" hidden="1" customHeight="1" thickTop="1" thickBot="1">
      <c r="A2789" s="427"/>
      <c r="B2789" s="182"/>
      <c r="C2789" s="166"/>
      <c r="D2789" s="106"/>
      <c r="E2789" s="110"/>
      <c r="F2789" s="110"/>
      <c r="G2789" s="110"/>
      <c r="H2789" s="110"/>
      <c r="I2789" s="113"/>
      <c r="J2789" s="144"/>
      <c r="K2789" s="114">
        <v>0</v>
      </c>
      <c r="L2789" s="109"/>
      <c r="M2789" s="108"/>
      <c r="N2789" s="118"/>
      <c r="O2789" s="76"/>
    </row>
    <row r="2790" spans="1:15" ht="18.75" customHeight="1" thickTop="1" thickBot="1">
      <c r="A2790" s="427"/>
      <c r="B2790" s="146"/>
      <c r="C2790" s="179" t="s">
        <v>1565</v>
      </c>
      <c r="D2790" s="147">
        <v>7815009</v>
      </c>
      <c r="E2790" s="413" t="s">
        <v>1566</v>
      </c>
      <c r="F2790" s="413"/>
      <c r="G2790" s="413"/>
      <c r="H2790" s="413"/>
      <c r="I2790" s="148" t="s">
        <v>41</v>
      </c>
      <c r="J2790" s="144" t="s">
        <v>572</v>
      </c>
      <c r="K2790" s="149">
        <v>13.909000000000001</v>
      </c>
      <c r="L2790" s="150">
        <f>K2790*(1-$H$3/100)</f>
        <v>13.909000000000001</v>
      </c>
      <c r="M2790" s="151">
        <f>K2790*$H$2</f>
        <v>585.70799</v>
      </c>
      <c r="N2790" s="152">
        <f>M2790*(1-$H$3/100)</f>
        <v>585.70799</v>
      </c>
      <c r="O2790" s="76"/>
    </row>
    <row r="2791" spans="1:15" ht="18.75" hidden="1" customHeight="1" thickTop="1" thickBot="1">
      <c r="A2791" s="427"/>
      <c r="B2791" s="146"/>
      <c r="C2791" s="166"/>
      <c r="D2791" s="106"/>
      <c r="E2791" s="110"/>
      <c r="F2791" s="110"/>
      <c r="G2791" s="110"/>
      <c r="H2791" s="110"/>
      <c r="I2791" s="113"/>
      <c r="J2791" s="144"/>
      <c r="K2791" s="109">
        <v>0</v>
      </c>
      <c r="L2791" s="109"/>
      <c r="M2791" s="108"/>
      <c r="N2791" s="118"/>
      <c r="O2791" s="76"/>
    </row>
    <row r="2792" spans="1:15" ht="18.75" hidden="1" customHeight="1" thickTop="1" thickBot="1">
      <c r="A2792" s="427"/>
      <c r="B2792" s="146"/>
      <c r="C2792" s="166"/>
      <c r="D2792" s="106"/>
      <c r="E2792" s="110"/>
      <c r="F2792" s="110"/>
      <c r="G2792" s="110"/>
      <c r="H2792" s="110"/>
      <c r="I2792" s="113"/>
      <c r="J2792" s="144"/>
      <c r="K2792" s="109">
        <v>0</v>
      </c>
      <c r="L2792" s="109"/>
      <c r="M2792" s="108"/>
      <c r="N2792" s="118"/>
      <c r="O2792" s="76"/>
    </row>
    <row r="2793" spans="1:15" ht="18.75" hidden="1" customHeight="1" thickTop="1" thickBot="1">
      <c r="A2793" s="427"/>
      <c r="B2793" s="146"/>
      <c r="C2793" s="166"/>
      <c r="D2793" s="106"/>
      <c r="E2793" s="110"/>
      <c r="F2793" s="110"/>
      <c r="G2793" s="110"/>
      <c r="H2793" s="110"/>
      <c r="I2793" s="113"/>
      <c r="J2793" s="144"/>
      <c r="K2793" s="109">
        <v>0</v>
      </c>
      <c r="L2793" s="109"/>
      <c r="M2793" s="108"/>
      <c r="N2793" s="118"/>
      <c r="O2793" s="76"/>
    </row>
    <row r="2794" spans="1:15" ht="18.75" hidden="1" customHeight="1" thickTop="1" thickBot="1">
      <c r="A2794" s="427"/>
      <c r="B2794" s="146"/>
      <c r="C2794" s="166"/>
      <c r="D2794" s="106"/>
      <c r="E2794" s="110"/>
      <c r="F2794" s="110"/>
      <c r="G2794" s="110"/>
      <c r="H2794" s="110"/>
      <c r="I2794" s="113"/>
      <c r="J2794" s="144"/>
      <c r="K2794" s="109">
        <v>0</v>
      </c>
      <c r="L2794" s="109"/>
      <c r="M2794" s="108"/>
      <c r="N2794" s="118"/>
      <c r="O2794" s="76"/>
    </row>
    <row r="2795" spans="1:15" ht="18.75" hidden="1" customHeight="1" thickTop="1" thickBot="1">
      <c r="A2795" s="427"/>
      <c r="B2795" s="146"/>
      <c r="C2795" s="166"/>
      <c r="D2795" s="106"/>
      <c r="E2795" s="110"/>
      <c r="F2795" s="110"/>
      <c r="G2795" s="110"/>
      <c r="H2795" s="110"/>
      <c r="I2795" s="113"/>
      <c r="J2795" s="144"/>
      <c r="K2795" s="109">
        <v>0</v>
      </c>
      <c r="L2795" s="109"/>
      <c r="M2795" s="108"/>
      <c r="N2795" s="118"/>
      <c r="O2795" s="76"/>
    </row>
    <row r="2796" spans="1:15" ht="18.75" hidden="1" customHeight="1" thickTop="1" thickBot="1">
      <c r="A2796" s="427"/>
      <c r="B2796" s="146"/>
      <c r="C2796" s="166"/>
      <c r="D2796" s="106"/>
      <c r="E2796" s="110"/>
      <c r="F2796" s="110"/>
      <c r="G2796" s="110"/>
      <c r="H2796" s="110"/>
      <c r="I2796" s="113"/>
      <c r="J2796" s="144"/>
      <c r="K2796" s="109">
        <v>0</v>
      </c>
      <c r="L2796" s="109"/>
      <c r="M2796" s="108"/>
      <c r="N2796" s="118"/>
      <c r="O2796" s="76"/>
    </row>
    <row r="2797" spans="1:15" ht="18.75" hidden="1" customHeight="1" thickTop="1" thickBot="1">
      <c r="A2797" s="427"/>
      <c r="B2797" s="146"/>
      <c r="C2797" s="166"/>
      <c r="D2797" s="106"/>
      <c r="E2797" s="110"/>
      <c r="F2797" s="110"/>
      <c r="G2797" s="110"/>
      <c r="H2797" s="110"/>
      <c r="I2797" s="113"/>
      <c r="J2797" s="144"/>
      <c r="K2797" s="109">
        <v>0</v>
      </c>
      <c r="L2797" s="109"/>
      <c r="M2797" s="108"/>
      <c r="N2797" s="118"/>
      <c r="O2797" s="76"/>
    </row>
    <row r="2798" spans="1:15" ht="18.75" hidden="1" customHeight="1" thickTop="1" thickBot="1">
      <c r="A2798" s="427"/>
      <c r="B2798" s="146"/>
      <c r="C2798" s="166"/>
      <c r="D2798" s="106"/>
      <c r="E2798" s="110"/>
      <c r="F2798" s="110"/>
      <c r="G2798" s="110"/>
      <c r="H2798" s="110"/>
      <c r="I2798" s="113"/>
      <c r="J2798" s="144"/>
      <c r="K2798" s="109">
        <v>0</v>
      </c>
      <c r="L2798" s="109"/>
      <c r="M2798" s="108"/>
      <c r="N2798" s="118"/>
      <c r="O2798" s="76"/>
    </row>
    <row r="2799" spans="1:15" ht="18.75" hidden="1" customHeight="1" thickTop="1" thickBot="1">
      <c r="A2799" s="427"/>
      <c r="B2799" s="146"/>
      <c r="C2799" s="166"/>
      <c r="D2799" s="106"/>
      <c r="E2799" s="110"/>
      <c r="F2799" s="110"/>
      <c r="G2799" s="110"/>
      <c r="H2799" s="110"/>
      <c r="I2799" s="113"/>
      <c r="J2799" s="144"/>
      <c r="K2799" s="109">
        <v>0</v>
      </c>
      <c r="L2799" s="109"/>
      <c r="M2799" s="108"/>
      <c r="N2799" s="118"/>
      <c r="O2799" s="76"/>
    </row>
    <row r="2800" spans="1:15" ht="18.75" hidden="1" customHeight="1" thickTop="1" thickBot="1">
      <c r="A2800" s="427"/>
      <c r="B2800" s="146"/>
      <c r="C2800" s="166"/>
      <c r="D2800" s="106"/>
      <c r="E2800" s="110"/>
      <c r="F2800" s="110"/>
      <c r="G2800" s="110"/>
      <c r="H2800" s="110"/>
      <c r="I2800" s="113"/>
      <c r="J2800" s="144"/>
      <c r="K2800" s="109">
        <v>0</v>
      </c>
      <c r="L2800" s="109"/>
      <c r="M2800" s="108"/>
      <c r="N2800" s="118"/>
      <c r="O2800" s="76"/>
    </row>
    <row r="2801" spans="1:15" ht="18.75" customHeight="1" thickTop="1" thickBot="1">
      <c r="A2801" s="427"/>
      <c r="B2801" s="146"/>
      <c r="C2801" s="110" t="s">
        <v>1567</v>
      </c>
      <c r="D2801" s="106">
        <v>7821009</v>
      </c>
      <c r="E2801" s="409" t="s">
        <v>1573</v>
      </c>
      <c r="F2801" s="409"/>
      <c r="G2801" s="409"/>
      <c r="H2801" s="409"/>
      <c r="I2801" s="113" t="s">
        <v>41</v>
      </c>
      <c r="J2801" s="144" t="s">
        <v>572</v>
      </c>
      <c r="K2801" s="109">
        <v>12.002800000000001</v>
      </c>
      <c r="L2801" s="109">
        <f>K2801*(1-$H$3/100)</f>
        <v>12.002800000000001</v>
      </c>
      <c r="M2801" s="108">
        <f>K2801*$H$2</f>
        <v>505.43790799999999</v>
      </c>
      <c r="N2801" s="118">
        <f>M2801*(1-$H$3/100)</f>
        <v>505.43790799999999</v>
      </c>
      <c r="O2801" s="76"/>
    </row>
    <row r="2802" spans="1:15" ht="18.75" hidden="1" customHeight="1" thickTop="1" thickBot="1">
      <c r="A2802" s="427"/>
      <c r="B2802" s="146"/>
      <c r="C2802" s="110"/>
      <c r="D2802" s="106"/>
      <c r="E2802" s="110"/>
      <c r="F2802" s="110"/>
      <c r="G2802" s="110"/>
      <c r="H2802" s="110"/>
      <c r="I2802" s="113"/>
      <c r="J2802" s="144"/>
      <c r="K2802" s="109">
        <v>0</v>
      </c>
      <c r="L2802" s="109"/>
      <c r="M2802" s="108"/>
      <c r="N2802" s="118"/>
      <c r="O2802" s="76"/>
    </row>
    <row r="2803" spans="1:15" ht="18.75" hidden="1" customHeight="1" thickTop="1" thickBot="1">
      <c r="A2803" s="427"/>
      <c r="B2803" s="146"/>
      <c r="C2803" s="110"/>
      <c r="D2803" s="106"/>
      <c r="E2803" s="110"/>
      <c r="F2803" s="110"/>
      <c r="G2803" s="110"/>
      <c r="H2803" s="110"/>
      <c r="I2803" s="113"/>
      <c r="J2803" s="144"/>
      <c r="K2803" s="109">
        <v>0</v>
      </c>
      <c r="L2803" s="109"/>
      <c r="M2803" s="108"/>
      <c r="N2803" s="118"/>
      <c r="O2803" s="76"/>
    </row>
    <row r="2804" spans="1:15" ht="18.75" hidden="1" customHeight="1" thickTop="1" thickBot="1">
      <c r="A2804" s="427"/>
      <c r="B2804" s="146"/>
      <c r="C2804" s="110"/>
      <c r="D2804" s="106"/>
      <c r="E2804" s="110"/>
      <c r="F2804" s="110"/>
      <c r="G2804" s="110"/>
      <c r="H2804" s="110"/>
      <c r="I2804" s="113"/>
      <c r="J2804" s="144"/>
      <c r="K2804" s="109">
        <v>0</v>
      </c>
      <c r="L2804" s="109"/>
      <c r="M2804" s="108"/>
      <c r="N2804" s="118"/>
      <c r="O2804" s="76"/>
    </row>
    <row r="2805" spans="1:15" ht="18.75" hidden="1" customHeight="1" thickTop="1" thickBot="1">
      <c r="A2805" s="427"/>
      <c r="B2805" s="146"/>
      <c r="C2805" s="110"/>
      <c r="D2805" s="106"/>
      <c r="E2805" s="110"/>
      <c r="F2805" s="110"/>
      <c r="G2805" s="110"/>
      <c r="H2805" s="110"/>
      <c r="I2805" s="113"/>
      <c r="J2805" s="144"/>
      <c r="K2805" s="109">
        <v>0</v>
      </c>
      <c r="L2805" s="109"/>
      <c r="M2805" s="108"/>
      <c r="N2805" s="118"/>
      <c r="O2805" s="76"/>
    </row>
    <row r="2806" spans="1:15" ht="18.75" hidden="1" customHeight="1" thickTop="1" thickBot="1">
      <c r="A2806" s="427"/>
      <c r="B2806" s="146"/>
      <c r="C2806" s="110"/>
      <c r="D2806" s="106"/>
      <c r="E2806" s="110"/>
      <c r="F2806" s="110"/>
      <c r="G2806" s="110"/>
      <c r="H2806" s="110"/>
      <c r="I2806" s="113"/>
      <c r="J2806" s="144"/>
      <c r="K2806" s="109">
        <v>0</v>
      </c>
      <c r="L2806" s="109"/>
      <c r="M2806" s="108"/>
      <c r="N2806" s="118"/>
      <c r="O2806" s="76"/>
    </row>
    <row r="2807" spans="1:15" ht="18.75" hidden="1" customHeight="1" thickTop="1" thickBot="1">
      <c r="A2807" s="427"/>
      <c r="B2807" s="146"/>
      <c r="C2807" s="110"/>
      <c r="D2807" s="106"/>
      <c r="E2807" s="110"/>
      <c r="F2807" s="110"/>
      <c r="G2807" s="110"/>
      <c r="H2807" s="110"/>
      <c r="I2807" s="113"/>
      <c r="J2807" s="144"/>
      <c r="K2807" s="109">
        <v>0</v>
      </c>
      <c r="L2807" s="109"/>
      <c r="M2807" s="108"/>
      <c r="N2807" s="118"/>
      <c r="O2807" s="76"/>
    </row>
    <row r="2808" spans="1:15" ht="18.75" hidden="1" customHeight="1" thickTop="1" thickBot="1">
      <c r="A2808" s="427"/>
      <c r="B2808" s="146"/>
      <c r="C2808" s="110"/>
      <c r="D2808" s="106"/>
      <c r="E2808" s="110"/>
      <c r="F2808" s="110"/>
      <c r="G2808" s="110"/>
      <c r="H2808" s="110"/>
      <c r="I2808" s="113"/>
      <c r="J2808" s="144"/>
      <c r="K2808" s="109">
        <v>0</v>
      </c>
      <c r="L2808" s="109"/>
      <c r="M2808" s="108"/>
      <c r="N2808" s="118"/>
      <c r="O2808" s="76"/>
    </row>
    <row r="2809" spans="1:15" ht="18.75" hidden="1" customHeight="1" thickTop="1" thickBot="1">
      <c r="A2809" s="427"/>
      <c r="B2809" s="146"/>
      <c r="C2809" s="110"/>
      <c r="D2809" s="106"/>
      <c r="E2809" s="110"/>
      <c r="F2809" s="110"/>
      <c r="G2809" s="110"/>
      <c r="H2809" s="110"/>
      <c r="I2809" s="113"/>
      <c r="J2809" s="144"/>
      <c r="K2809" s="109">
        <v>0</v>
      </c>
      <c r="L2809" s="109"/>
      <c r="M2809" s="108"/>
      <c r="N2809" s="118"/>
      <c r="O2809" s="76"/>
    </row>
    <row r="2810" spans="1:15" ht="18.75" hidden="1" customHeight="1" thickTop="1" thickBot="1">
      <c r="A2810" s="427"/>
      <c r="B2810" s="146"/>
      <c r="C2810" s="110"/>
      <c r="D2810" s="106"/>
      <c r="E2810" s="110"/>
      <c r="F2810" s="110"/>
      <c r="G2810" s="110"/>
      <c r="H2810" s="110"/>
      <c r="I2810" s="113"/>
      <c r="J2810" s="144"/>
      <c r="K2810" s="109">
        <v>0</v>
      </c>
      <c r="L2810" s="109"/>
      <c r="M2810" s="108"/>
      <c r="N2810" s="118"/>
      <c r="O2810" s="76"/>
    </row>
    <row r="2811" spans="1:15" ht="18.75" hidden="1" customHeight="1" thickTop="1" thickBot="1">
      <c r="A2811" s="427"/>
      <c r="B2811" s="146"/>
      <c r="C2811" s="110"/>
      <c r="D2811" s="106"/>
      <c r="E2811" s="110"/>
      <c r="F2811" s="110"/>
      <c r="G2811" s="110"/>
      <c r="H2811" s="110"/>
      <c r="I2811" s="113"/>
      <c r="J2811" s="144"/>
      <c r="K2811" s="109">
        <v>0</v>
      </c>
      <c r="L2811" s="109"/>
      <c r="M2811" s="108"/>
      <c r="N2811" s="118"/>
      <c r="O2811" s="76"/>
    </row>
    <row r="2812" spans="1:15" ht="18.75" customHeight="1" thickTop="1" thickBot="1">
      <c r="A2812" s="427"/>
      <c r="B2812" s="146"/>
      <c r="C2812" s="178" t="s">
        <v>1568</v>
      </c>
      <c r="D2812" s="147">
        <v>7825009</v>
      </c>
      <c r="E2812" s="413" t="s">
        <v>1574</v>
      </c>
      <c r="F2812" s="413"/>
      <c r="G2812" s="413"/>
      <c r="H2812" s="413"/>
      <c r="I2812" s="148" t="s">
        <v>41</v>
      </c>
      <c r="J2812" s="144" t="s">
        <v>572</v>
      </c>
      <c r="K2812" s="150">
        <v>6.5771999999999995</v>
      </c>
      <c r="L2812" s="150">
        <f>K2812*(1-$H$3/100)</f>
        <v>6.5771999999999995</v>
      </c>
      <c r="M2812" s="151">
        <f>K2812*$H$2</f>
        <v>276.965892</v>
      </c>
      <c r="N2812" s="152">
        <f>M2812*(1-$H$3/100)</f>
        <v>276.965892</v>
      </c>
      <c r="O2812" s="76"/>
    </row>
    <row r="2813" spans="1:15" ht="18.75" hidden="1" customHeight="1" thickTop="1" thickBot="1">
      <c r="A2813" s="252"/>
      <c r="B2813" s="146"/>
      <c r="C2813" s="110"/>
      <c r="D2813" s="106"/>
      <c r="E2813" s="110"/>
      <c r="F2813" s="110"/>
      <c r="G2813" s="110"/>
      <c r="H2813" s="110"/>
      <c r="I2813" s="113"/>
      <c r="J2813" s="144"/>
      <c r="K2813" s="109">
        <v>0</v>
      </c>
      <c r="L2813" s="109"/>
      <c r="M2813" s="108"/>
      <c r="N2813" s="118"/>
      <c r="O2813" s="76"/>
    </row>
    <row r="2814" spans="1:15" ht="18.75" hidden="1" customHeight="1" thickTop="1" thickBot="1">
      <c r="A2814" s="252"/>
      <c r="B2814" s="146"/>
      <c r="C2814" s="110"/>
      <c r="D2814" s="106"/>
      <c r="E2814" s="110"/>
      <c r="F2814" s="110"/>
      <c r="G2814" s="110"/>
      <c r="H2814" s="110"/>
      <c r="I2814" s="113"/>
      <c r="J2814" s="144"/>
      <c r="K2814" s="109">
        <v>0</v>
      </c>
      <c r="L2814" s="109"/>
      <c r="M2814" s="108"/>
      <c r="N2814" s="118"/>
      <c r="O2814" s="76"/>
    </row>
    <row r="2815" spans="1:15" ht="18.75" hidden="1" customHeight="1" thickTop="1" thickBot="1">
      <c r="A2815" s="252"/>
      <c r="B2815" s="146"/>
      <c r="C2815" s="110"/>
      <c r="D2815" s="106"/>
      <c r="E2815" s="110"/>
      <c r="F2815" s="110"/>
      <c r="G2815" s="110"/>
      <c r="H2815" s="110"/>
      <c r="I2815" s="113"/>
      <c r="J2815" s="144"/>
      <c r="K2815" s="109">
        <v>0</v>
      </c>
      <c r="L2815" s="109"/>
      <c r="M2815" s="108"/>
      <c r="N2815" s="118"/>
      <c r="O2815" s="76"/>
    </row>
    <row r="2816" spans="1:15" ht="18.75" hidden="1" customHeight="1" thickTop="1" thickBot="1">
      <c r="A2816" s="252"/>
      <c r="B2816" s="146"/>
      <c r="C2816" s="110"/>
      <c r="D2816" s="106"/>
      <c r="E2816" s="110"/>
      <c r="F2816" s="110"/>
      <c r="G2816" s="110"/>
      <c r="H2816" s="110"/>
      <c r="I2816" s="113"/>
      <c r="J2816" s="144"/>
      <c r="K2816" s="109">
        <v>0</v>
      </c>
      <c r="L2816" s="109"/>
      <c r="M2816" s="108"/>
      <c r="N2816" s="118"/>
      <c r="O2816" s="76"/>
    </row>
    <row r="2817" spans="1:15" ht="18.75" hidden="1" customHeight="1" thickTop="1" thickBot="1">
      <c r="A2817" s="252"/>
      <c r="B2817" s="146"/>
      <c r="C2817" s="110"/>
      <c r="D2817" s="106"/>
      <c r="E2817" s="110"/>
      <c r="F2817" s="110"/>
      <c r="G2817" s="110"/>
      <c r="H2817" s="110"/>
      <c r="I2817" s="113"/>
      <c r="J2817" s="144"/>
      <c r="K2817" s="109">
        <v>0</v>
      </c>
      <c r="L2817" s="109"/>
      <c r="M2817" s="108"/>
      <c r="N2817" s="118"/>
      <c r="O2817" s="76"/>
    </row>
    <row r="2818" spans="1:15" ht="18.75" hidden="1" customHeight="1" thickTop="1" thickBot="1">
      <c r="A2818" s="252"/>
      <c r="B2818" s="146"/>
      <c r="C2818" s="110"/>
      <c r="D2818" s="106"/>
      <c r="E2818" s="110"/>
      <c r="F2818" s="110"/>
      <c r="G2818" s="110"/>
      <c r="H2818" s="110"/>
      <c r="I2818" s="113"/>
      <c r="J2818" s="144"/>
      <c r="K2818" s="109">
        <v>0</v>
      </c>
      <c r="L2818" s="109"/>
      <c r="M2818" s="108"/>
      <c r="N2818" s="118"/>
      <c r="O2818" s="76"/>
    </row>
    <row r="2819" spans="1:15" ht="18.75" hidden="1" customHeight="1" thickTop="1" thickBot="1">
      <c r="A2819" s="252"/>
      <c r="B2819" s="146"/>
      <c r="C2819" s="110"/>
      <c r="D2819" s="106"/>
      <c r="E2819" s="110"/>
      <c r="F2819" s="110"/>
      <c r="G2819" s="110"/>
      <c r="H2819" s="110"/>
      <c r="I2819" s="113"/>
      <c r="J2819" s="144"/>
      <c r="K2819" s="109">
        <v>0</v>
      </c>
      <c r="L2819" s="109"/>
      <c r="M2819" s="108"/>
      <c r="N2819" s="118"/>
      <c r="O2819" s="76"/>
    </row>
    <row r="2820" spans="1:15" ht="18.75" hidden="1" customHeight="1" thickTop="1" thickBot="1">
      <c r="A2820" s="252"/>
      <c r="B2820" s="146"/>
      <c r="C2820" s="110"/>
      <c r="D2820" s="106"/>
      <c r="E2820" s="110"/>
      <c r="F2820" s="110"/>
      <c r="G2820" s="110"/>
      <c r="H2820" s="110"/>
      <c r="I2820" s="113"/>
      <c r="J2820" s="144"/>
      <c r="K2820" s="109">
        <v>0</v>
      </c>
      <c r="L2820" s="109"/>
      <c r="M2820" s="108"/>
      <c r="N2820" s="118"/>
      <c r="O2820" s="76"/>
    </row>
    <row r="2821" spans="1:15" ht="18.75" hidden="1" customHeight="1" thickTop="1" thickBot="1">
      <c r="A2821" s="252"/>
      <c r="B2821" s="146"/>
      <c r="C2821" s="110"/>
      <c r="D2821" s="106"/>
      <c r="E2821" s="110"/>
      <c r="F2821" s="110"/>
      <c r="G2821" s="110"/>
      <c r="H2821" s="110"/>
      <c r="I2821" s="113"/>
      <c r="J2821" s="144"/>
      <c r="K2821" s="109">
        <v>0</v>
      </c>
      <c r="L2821" s="109"/>
      <c r="M2821" s="108"/>
      <c r="N2821" s="118"/>
      <c r="O2821" s="76"/>
    </row>
    <row r="2822" spans="1:15" ht="18.75" hidden="1" customHeight="1" thickTop="1" thickBot="1">
      <c r="A2822" s="252"/>
      <c r="B2822" s="146"/>
      <c r="C2822" s="110"/>
      <c r="D2822" s="106"/>
      <c r="E2822" s="110"/>
      <c r="F2822" s="110"/>
      <c r="G2822" s="110"/>
      <c r="H2822" s="110"/>
      <c r="I2822" s="113"/>
      <c r="J2822" s="144"/>
      <c r="K2822" s="109">
        <v>0</v>
      </c>
      <c r="L2822" s="109"/>
      <c r="M2822" s="108"/>
      <c r="N2822" s="118"/>
      <c r="O2822" s="76"/>
    </row>
    <row r="2823" spans="1:15" ht="18.75" customHeight="1" thickTop="1" thickBot="1">
      <c r="A2823" s="162"/>
      <c r="B2823" s="146"/>
      <c r="C2823" s="166" t="s">
        <v>1569</v>
      </c>
      <c r="D2823" s="106">
        <v>7857509</v>
      </c>
      <c r="E2823" s="409" t="s">
        <v>1570</v>
      </c>
      <c r="F2823" s="409"/>
      <c r="G2823" s="409"/>
      <c r="H2823" s="409"/>
      <c r="I2823" s="113" t="s">
        <v>41</v>
      </c>
      <c r="J2823" s="144" t="s">
        <v>572</v>
      </c>
      <c r="K2823" s="109">
        <v>18.758600000000001</v>
      </c>
      <c r="L2823" s="109">
        <f>K2823*(1-$H$3/100)</f>
        <v>18.758600000000001</v>
      </c>
      <c r="M2823" s="108">
        <f>K2823*$H$2</f>
        <v>789.92464600000005</v>
      </c>
      <c r="N2823" s="118">
        <f>M2823*(1-$H$3/100)</f>
        <v>789.92464600000005</v>
      </c>
      <c r="O2823" s="76"/>
    </row>
    <row r="2824" spans="1:15" ht="18.75" hidden="1" customHeight="1" thickTop="1" thickBot="1">
      <c r="A2824" s="162"/>
      <c r="B2824" s="129"/>
      <c r="C2824" s="253"/>
      <c r="D2824" s="83"/>
      <c r="E2824" s="111"/>
      <c r="F2824" s="111"/>
      <c r="G2824" s="111"/>
      <c r="H2824" s="111"/>
      <c r="I2824" s="218"/>
      <c r="J2824" s="144"/>
      <c r="K2824" s="77">
        <v>0</v>
      </c>
      <c r="L2824" s="77"/>
      <c r="M2824" s="105"/>
      <c r="N2824" s="44"/>
      <c r="O2824" s="76"/>
    </row>
    <row r="2825" spans="1:15" ht="18.75" hidden="1" customHeight="1" thickTop="1" thickBot="1">
      <c r="A2825" s="162"/>
      <c r="B2825" s="129"/>
      <c r="C2825" s="253"/>
      <c r="D2825" s="83"/>
      <c r="E2825" s="111"/>
      <c r="F2825" s="111"/>
      <c r="G2825" s="111"/>
      <c r="H2825" s="111"/>
      <c r="I2825" s="218"/>
      <c r="J2825" s="144"/>
      <c r="K2825" s="77">
        <v>0</v>
      </c>
      <c r="L2825" s="77"/>
      <c r="M2825" s="105"/>
      <c r="N2825" s="44"/>
      <c r="O2825" s="76"/>
    </row>
    <row r="2826" spans="1:15" ht="18.75" hidden="1" customHeight="1" thickTop="1" thickBot="1">
      <c r="A2826" s="162"/>
      <c r="B2826" s="129"/>
      <c r="C2826" s="253"/>
      <c r="D2826" s="83"/>
      <c r="E2826" s="111"/>
      <c r="F2826" s="111"/>
      <c r="G2826" s="111"/>
      <c r="H2826" s="111"/>
      <c r="I2826" s="218"/>
      <c r="J2826" s="144"/>
      <c r="K2826" s="77">
        <v>0</v>
      </c>
      <c r="L2826" s="77"/>
      <c r="M2826" s="105"/>
      <c r="N2826" s="44"/>
      <c r="O2826" s="76"/>
    </row>
    <row r="2827" spans="1:15" ht="18.75" hidden="1" customHeight="1" thickTop="1" thickBot="1">
      <c r="A2827" s="162"/>
      <c r="B2827" s="129"/>
      <c r="C2827" s="253"/>
      <c r="D2827" s="83"/>
      <c r="E2827" s="111"/>
      <c r="F2827" s="111"/>
      <c r="G2827" s="111"/>
      <c r="H2827" s="111"/>
      <c r="I2827" s="218"/>
      <c r="J2827" s="144"/>
      <c r="K2827" s="77">
        <v>0</v>
      </c>
      <c r="L2827" s="77"/>
      <c r="M2827" s="105"/>
      <c r="N2827" s="44"/>
      <c r="O2827" s="76"/>
    </row>
    <row r="2828" spans="1:15" ht="18.75" hidden="1" customHeight="1" thickTop="1" thickBot="1">
      <c r="A2828" s="162"/>
      <c r="B2828" s="129"/>
      <c r="C2828" s="253"/>
      <c r="D2828" s="83"/>
      <c r="E2828" s="111"/>
      <c r="F2828" s="111"/>
      <c r="G2828" s="111"/>
      <c r="H2828" s="111"/>
      <c r="I2828" s="218"/>
      <c r="J2828" s="144"/>
      <c r="K2828" s="77">
        <v>0</v>
      </c>
      <c r="L2828" s="77"/>
      <c r="M2828" s="105"/>
      <c r="N2828" s="44"/>
      <c r="O2828" s="76"/>
    </row>
    <row r="2829" spans="1:15" ht="18.75" hidden="1" customHeight="1" thickTop="1" thickBot="1">
      <c r="A2829" s="162"/>
      <c r="B2829" s="129"/>
      <c r="C2829" s="253"/>
      <c r="D2829" s="83"/>
      <c r="E2829" s="111"/>
      <c r="F2829" s="111"/>
      <c r="G2829" s="111"/>
      <c r="H2829" s="111"/>
      <c r="I2829" s="218"/>
      <c r="J2829" s="144"/>
      <c r="K2829" s="77">
        <v>0</v>
      </c>
      <c r="L2829" s="77"/>
      <c r="M2829" s="105"/>
      <c r="N2829" s="44"/>
      <c r="O2829" s="76"/>
    </row>
    <row r="2830" spans="1:15" ht="18.75" hidden="1" customHeight="1" thickTop="1" thickBot="1">
      <c r="A2830" s="162"/>
      <c r="B2830" s="129"/>
      <c r="C2830" s="253"/>
      <c r="D2830" s="83"/>
      <c r="E2830" s="111"/>
      <c r="F2830" s="111"/>
      <c r="G2830" s="111"/>
      <c r="H2830" s="111"/>
      <c r="I2830" s="218"/>
      <c r="J2830" s="144"/>
      <c r="K2830" s="77">
        <v>0</v>
      </c>
      <c r="L2830" s="77"/>
      <c r="M2830" s="105"/>
      <c r="N2830" s="44"/>
      <c r="O2830" s="76"/>
    </row>
    <row r="2831" spans="1:15" ht="18.75" hidden="1" customHeight="1" thickTop="1" thickBot="1">
      <c r="A2831" s="162"/>
      <c r="B2831" s="129"/>
      <c r="C2831" s="253"/>
      <c r="D2831" s="83"/>
      <c r="E2831" s="111"/>
      <c r="F2831" s="111"/>
      <c r="G2831" s="111"/>
      <c r="H2831" s="111"/>
      <c r="I2831" s="218"/>
      <c r="J2831" s="144"/>
      <c r="K2831" s="77">
        <v>0</v>
      </c>
      <c r="L2831" s="77"/>
      <c r="M2831" s="105"/>
      <c r="N2831" s="44"/>
      <c r="O2831" s="76"/>
    </row>
    <row r="2832" spans="1:15" ht="18.75" hidden="1" customHeight="1" thickTop="1" thickBot="1">
      <c r="A2832" s="162"/>
      <c r="B2832" s="129"/>
      <c r="C2832" s="253"/>
      <c r="D2832" s="83"/>
      <c r="E2832" s="111"/>
      <c r="F2832" s="111"/>
      <c r="G2832" s="111"/>
      <c r="H2832" s="111"/>
      <c r="I2832" s="218"/>
      <c r="J2832" s="144"/>
      <c r="K2832" s="77">
        <v>0</v>
      </c>
      <c r="L2832" s="77"/>
      <c r="M2832" s="105"/>
      <c r="N2832" s="44"/>
      <c r="O2832" s="76"/>
    </row>
    <row r="2833" spans="1:15" ht="18.75" hidden="1" customHeight="1" thickTop="1" thickBot="1">
      <c r="A2833" s="162"/>
      <c r="B2833" s="129"/>
      <c r="C2833" s="253"/>
      <c r="D2833" s="83"/>
      <c r="E2833" s="111"/>
      <c r="F2833" s="111"/>
      <c r="G2833" s="111"/>
      <c r="H2833" s="111"/>
      <c r="I2833" s="218"/>
      <c r="J2833" s="144"/>
      <c r="K2833" s="77">
        <v>0</v>
      </c>
      <c r="L2833" s="77"/>
      <c r="M2833" s="105"/>
      <c r="N2833" s="44"/>
      <c r="O2833" s="76"/>
    </row>
    <row r="2834" spans="1:15" ht="18.75" customHeight="1" thickTop="1" thickBot="1">
      <c r="A2834" s="162"/>
      <c r="B2834" s="407"/>
      <c r="C2834" s="192" t="s">
        <v>1571</v>
      </c>
      <c r="D2834" s="186">
        <v>7871009</v>
      </c>
      <c r="E2834" s="420" t="s">
        <v>1575</v>
      </c>
      <c r="F2834" s="420"/>
      <c r="G2834" s="420"/>
      <c r="H2834" s="420"/>
      <c r="I2834" s="187" t="s">
        <v>41</v>
      </c>
      <c r="J2834" s="144" t="s">
        <v>572</v>
      </c>
      <c r="K2834" s="188">
        <v>61.3872</v>
      </c>
      <c r="L2834" s="189">
        <f>K2834*(1-$H$3/100)</f>
        <v>61.3872</v>
      </c>
      <c r="M2834" s="190">
        <f>K2834*$H$2</f>
        <v>2585.0149919999999</v>
      </c>
      <c r="N2834" s="191">
        <f>M2834*(1-$H$3/100)</f>
        <v>2585.0149919999999</v>
      </c>
      <c r="O2834" s="76"/>
    </row>
    <row r="2835" spans="1:15" ht="18.75" customHeight="1" thickTop="1" thickBot="1">
      <c r="A2835" s="162"/>
      <c r="B2835" s="406"/>
      <c r="C2835" s="166" t="s">
        <v>1572</v>
      </c>
      <c r="D2835" s="106">
        <v>7872009</v>
      </c>
      <c r="E2835" s="409" t="s">
        <v>1576</v>
      </c>
      <c r="F2835" s="409"/>
      <c r="G2835" s="409"/>
      <c r="H2835" s="409"/>
      <c r="I2835" s="113" t="s">
        <v>41</v>
      </c>
      <c r="J2835" s="144" t="s">
        <v>572</v>
      </c>
      <c r="K2835" s="109">
        <v>0</v>
      </c>
      <c r="L2835" s="109">
        <f>K2835*(1-$H$3/100)</f>
        <v>0</v>
      </c>
      <c r="M2835" s="281">
        <f>K2835*$H$2</f>
        <v>0</v>
      </c>
      <c r="N2835" s="282">
        <f>M2835*(1-$H$3/100)</f>
        <v>0</v>
      </c>
      <c r="O2835" s="76"/>
    </row>
    <row r="2836" spans="1:15" ht="18.75" hidden="1" customHeight="1" thickTop="1" thickBot="1">
      <c r="A2836" s="162"/>
      <c r="B2836" s="181"/>
      <c r="C2836" s="253"/>
      <c r="D2836" s="83"/>
      <c r="E2836" s="111"/>
      <c r="F2836" s="111"/>
      <c r="G2836" s="111"/>
      <c r="H2836" s="111"/>
      <c r="I2836" s="218"/>
      <c r="J2836" s="144"/>
      <c r="K2836" s="77">
        <v>0</v>
      </c>
      <c r="L2836" s="77"/>
      <c r="M2836" s="105"/>
      <c r="N2836" s="44"/>
      <c r="O2836" s="76"/>
    </row>
    <row r="2837" spans="1:15" ht="18.75" hidden="1" customHeight="1" thickTop="1" thickBot="1">
      <c r="A2837" s="162"/>
      <c r="B2837" s="181"/>
      <c r="C2837" s="253"/>
      <c r="D2837" s="83"/>
      <c r="E2837" s="111"/>
      <c r="F2837" s="111"/>
      <c r="G2837" s="111"/>
      <c r="H2837" s="111"/>
      <c r="I2837" s="218"/>
      <c r="J2837" s="144"/>
      <c r="K2837" s="77">
        <v>0</v>
      </c>
      <c r="L2837" s="77"/>
      <c r="M2837" s="105"/>
      <c r="N2837" s="44"/>
      <c r="O2837" s="76"/>
    </row>
    <row r="2838" spans="1:15" ht="18.75" hidden="1" customHeight="1" thickTop="1" thickBot="1">
      <c r="A2838" s="162"/>
      <c r="B2838" s="181"/>
      <c r="C2838" s="253"/>
      <c r="D2838" s="83"/>
      <c r="E2838" s="111"/>
      <c r="F2838" s="111"/>
      <c r="G2838" s="111"/>
      <c r="H2838" s="111"/>
      <c r="I2838" s="218"/>
      <c r="J2838" s="144"/>
      <c r="K2838" s="77">
        <v>0</v>
      </c>
      <c r="L2838" s="77"/>
      <c r="M2838" s="105"/>
      <c r="N2838" s="44"/>
      <c r="O2838" s="76"/>
    </row>
    <row r="2839" spans="1:15" ht="18.75" hidden="1" customHeight="1" thickTop="1" thickBot="1">
      <c r="A2839" s="162"/>
      <c r="B2839" s="181"/>
      <c r="C2839" s="253"/>
      <c r="D2839" s="83"/>
      <c r="E2839" s="111"/>
      <c r="F2839" s="111"/>
      <c r="G2839" s="111"/>
      <c r="H2839" s="111"/>
      <c r="I2839" s="218"/>
      <c r="J2839" s="144"/>
      <c r="K2839" s="77">
        <v>0</v>
      </c>
      <c r="L2839" s="77"/>
      <c r="M2839" s="105"/>
      <c r="N2839" s="44"/>
      <c r="O2839" s="76"/>
    </row>
    <row r="2840" spans="1:15" ht="18.75" hidden="1" customHeight="1" thickTop="1" thickBot="1">
      <c r="A2840" s="162"/>
      <c r="B2840" s="181"/>
      <c r="C2840" s="253"/>
      <c r="D2840" s="83"/>
      <c r="E2840" s="111"/>
      <c r="F2840" s="111"/>
      <c r="G2840" s="111"/>
      <c r="H2840" s="111"/>
      <c r="I2840" s="218"/>
      <c r="J2840" s="144"/>
      <c r="K2840" s="77">
        <v>0</v>
      </c>
      <c r="L2840" s="77"/>
      <c r="M2840" s="105"/>
      <c r="N2840" s="44"/>
      <c r="O2840" s="76"/>
    </row>
    <row r="2841" spans="1:15" ht="18.75" hidden="1" customHeight="1" thickTop="1" thickBot="1">
      <c r="A2841" s="162"/>
      <c r="B2841" s="181"/>
      <c r="C2841" s="253"/>
      <c r="D2841" s="83"/>
      <c r="E2841" s="111"/>
      <c r="F2841" s="111"/>
      <c r="G2841" s="111"/>
      <c r="H2841" s="111"/>
      <c r="I2841" s="218"/>
      <c r="J2841" s="144"/>
      <c r="K2841" s="77">
        <v>0</v>
      </c>
      <c r="L2841" s="77"/>
      <c r="M2841" s="105"/>
      <c r="N2841" s="44"/>
      <c r="O2841" s="76"/>
    </row>
    <row r="2842" spans="1:15" ht="18.75" hidden="1" customHeight="1" thickTop="1" thickBot="1">
      <c r="A2842" s="162"/>
      <c r="B2842" s="181"/>
      <c r="C2842" s="253"/>
      <c r="D2842" s="83"/>
      <c r="E2842" s="111"/>
      <c r="F2842" s="111"/>
      <c r="G2842" s="111"/>
      <c r="H2842" s="111"/>
      <c r="I2842" s="218"/>
      <c r="J2842" s="144"/>
      <c r="K2842" s="77">
        <v>0</v>
      </c>
      <c r="L2842" s="77"/>
      <c r="M2842" s="105"/>
      <c r="N2842" s="44"/>
      <c r="O2842" s="76"/>
    </row>
    <row r="2843" spans="1:15" ht="18.75" hidden="1" customHeight="1" thickTop="1" thickBot="1">
      <c r="A2843" s="162"/>
      <c r="B2843" s="181"/>
      <c r="C2843" s="253"/>
      <c r="D2843" s="83"/>
      <c r="E2843" s="111"/>
      <c r="F2843" s="111"/>
      <c r="G2843" s="111"/>
      <c r="H2843" s="111"/>
      <c r="I2843" s="218"/>
      <c r="J2843" s="144"/>
      <c r="K2843" s="77">
        <v>0</v>
      </c>
      <c r="L2843" s="77"/>
      <c r="M2843" s="105"/>
      <c r="N2843" s="44"/>
      <c r="O2843" s="76"/>
    </row>
    <row r="2844" spans="1:15" ht="18.75" hidden="1" customHeight="1" thickTop="1" thickBot="1">
      <c r="A2844" s="162"/>
      <c r="B2844" s="181"/>
      <c r="C2844" s="253"/>
      <c r="D2844" s="83"/>
      <c r="E2844" s="111"/>
      <c r="F2844" s="111"/>
      <c r="G2844" s="111"/>
      <c r="H2844" s="111"/>
      <c r="I2844" s="218"/>
      <c r="J2844" s="144"/>
      <c r="K2844" s="77">
        <v>0</v>
      </c>
      <c r="L2844" s="77"/>
      <c r="M2844" s="105"/>
      <c r="N2844" s="44"/>
      <c r="O2844" s="76"/>
    </row>
    <row r="2845" spans="1:15" ht="18.75" hidden="1" customHeight="1" thickTop="1" thickBot="1">
      <c r="A2845" s="162"/>
      <c r="B2845" s="181"/>
      <c r="C2845" s="253"/>
      <c r="D2845" s="83"/>
      <c r="E2845" s="111"/>
      <c r="F2845" s="111"/>
      <c r="G2845" s="111"/>
      <c r="H2845" s="111"/>
      <c r="I2845" s="218"/>
      <c r="J2845" s="144"/>
      <c r="K2845" s="77">
        <v>0</v>
      </c>
      <c r="L2845" s="77"/>
      <c r="M2845" s="105"/>
      <c r="N2845" s="44"/>
      <c r="O2845" s="76"/>
    </row>
    <row r="2846" spans="1:15" ht="18.75" customHeight="1" thickTop="1" thickBot="1">
      <c r="A2846" s="162"/>
      <c r="B2846" s="405"/>
      <c r="C2846" s="197" t="s">
        <v>1577</v>
      </c>
      <c r="D2846" s="37">
        <v>7883501</v>
      </c>
      <c r="E2846" s="408" t="s">
        <v>1581</v>
      </c>
      <c r="F2846" s="408"/>
      <c r="G2846" s="408"/>
      <c r="H2846" s="408"/>
      <c r="I2846" s="65" t="s">
        <v>41</v>
      </c>
      <c r="J2846" s="60" t="s">
        <v>385</v>
      </c>
      <c r="K2846" s="40">
        <v>0</v>
      </c>
      <c r="L2846" s="41">
        <f>K2846*(1-$H$3/100)</f>
        <v>0</v>
      </c>
      <c r="M2846" s="277">
        <f>K2846*$H$2</f>
        <v>0</v>
      </c>
      <c r="N2846" s="278">
        <f>M2846*(1-$H$3/100)</f>
        <v>0</v>
      </c>
      <c r="O2846" s="76"/>
    </row>
    <row r="2847" spans="1:15" ht="18.75" customHeight="1" thickTop="1" thickBot="1">
      <c r="A2847" s="162"/>
      <c r="B2847" s="405"/>
      <c r="C2847" s="169" t="s">
        <v>1578</v>
      </c>
      <c r="D2847" s="95">
        <v>7883508</v>
      </c>
      <c r="E2847" s="414" t="s">
        <v>1581</v>
      </c>
      <c r="F2847" s="414"/>
      <c r="G2847" s="414"/>
      <c r="H2847" s="414"/>
      <c r="I2847" s="96" t="s">
        <v>41</v>
      </c>
      <c r="J2847" s="103" t="s">
        <v>388</v>
      </c>
      <c r="K2847" s="98">
        <v>0</v>
      </c>
      <c r="L2847" s="99">
        <f>K2847*(1-$H$3/100)</f>
        <v>0</v>
      </c>
      <c r="M2847" s="290">
        <f>K2847*$H$2</f>
        <v>0</v>
      </c>
      <c r="N2847" s="287">
        <f>M2847*(1-$H$3/100)</f>
        <v>0</v>
      </c>
      <c r="O2847" s="76"/>
    </row>
    <row r="2848" spans="1:15" ht="18.75" customHeight="1" thickTop="1" thickBot="1">
      <c r="A2848" s="422" t="s">
        <v>5</v>
      </c>
      <c r="B2848" s="406"/>
      <c r="C2848" s="166" t="s">
        <v>1579</v>
      </c>
      <c r="D2848" s="106">
        <v>7885001</v>
      </c>
      <c r="E2848" s="409" t="s">
        <v>1580</v>
      </c>
      <c r="F2848" s="409"/>
      <c r="G2848" s="409"/>
      <c r="H2848" s="409"/>
      <c r="I2848" s="113" t="s">
        <v>41</v>
      </c>
      <c r="J2848" s="60" t="s">
        <v>385</v>
      </c>
      <c r="K2848" s="114">
        <v>0</v>
      </c>
      <c r="L2848" s="109">
        <f>K2848*(1-$H$3/100)</f>
        <v>0</v>
      </c>
      <c r="M2848" s="281">
        <f>K2848*$H$2</f>
        <v>0</v>
      </c>
      <c r="N2848" s="282">
        <f>M2848*(1-$H$3/100)</f>
        <v>0</v>
      </c>
      <c r="O2848" s="76"/>
    </row>
    <row r="2849" spans="1:15" ht="18.75" hidden="1" customHeight="1" thickTop="1" thickBot="1">
      <c r="A2849" s="422"/>
      <c r="B2849" s="182"/>
      <c r="C2849" s="166"/>
      <c r="D2849" s="106"/>
      <c r="E2849" s="110"/>
      <c r="F2849" s="110"/>
      <c r="G2849" s="110"/>
      <c r="H2849" s="110"/>
      <c r="I2849" s="113"/>
      <c r="J2849" s="60"/>
      <c r="K2849" s="114">
        <v>0</v>
      </c>
      <c r="L2849" s="109"/>
      <c r="M2849" s="108"/>
      <c r="N2849" s="118"/>
      <c r="O2849" s="76"/>
    </row>
    <row r="2850" spans="1:15" ht="18.75" hidden="1" customHeight="1" thickTop="1" thickBot="1">
      <c r="A2850" s="422"/>
      <c r="B2850" s="182"/>
      <c r="C2850" s="166"/>
      <c r="D2850" s="106"/>
      <c r="E2850" s="110"/>
      <c r="F2850" s="110"/>
      <c r="G2850" s="110"/>
      <c r="H2850" s="110"/>
      <c r="I2850" s="113"/>
      <c r="J2850" s="60"/>
      <c r="K2850" s="114">
        <v>0</v>
      </c>
      <c r="L2850" s="109"/>
      <c r="M2850" s="108"/>
      <c r="N2850" s="118"/>
      <c r="O2850" s="76"/>
    </row>
    <row r="2851" spans="1:15" ht="18.75" hidden="1" customHeight="1" thickTop="1" thickBot="1">
      <c r="A2851" s="422"/>
      <c r="B2851" s="182"/>
      <c r="C2851" s="166"/>
      <c r="D2851" s="106"/>
      <c r="E2851" s="110"/>
      <c r="F2851" s="110"/>
      <c r="G2851" s="110"/>
      <c r="H2851" s="110"/>
      <c r="I2851" s="113"/>
      <c r="J2851" s="60"/>
      <c r="K2851" s="114">
        <v>0</v>
      </c>
      <c r="L2851" s="109"/>
      <c r="M2851" s="108"/>
      <c r="N2851" s="118"/>
      <c r="O2851" s="76"/>
    </row>
    <row r="2852" spans="1:15" ht="18.75" hidden="1" customHeight="1" thickTop="1" thickBot="1">
      <c r="A2852" s="422"/>
      <c r="B2852" s="182"/>
      <c r="C2852" s="166"/>
      <c r="D2852" s="106"/>
      <c r="E2852" s="110"/>
      <c r="F2852" s="110"/>
      <c r="G2852" s="110"/>
      <c r="H2852" s="110"/>
      <c r="I2852" s="113"/>
      <c r="J2852" s="60"/>
      <c r="K2852" s="114">
        <v>0</v>
      </c>
      <c r="L2852" s="109"/>
      <c r="M2852" s="108"/>
      <c r="N2852" s="118"/>
      <c r="O2852" s="76"/>
    </row>
    <row r="2853" spans="1:15" ht="18.75" hidden="1" customHeight="1" thickTop="1" thickBot="1">
      <c r="A2853" s="422"/>
      <c r="B2853" s="182"/>
      <c r="C2853" s="166"/>
      <c r="D2853" s="106"/>
      <c r="E2853" s="110"/>
      <c r="F2853" s="110"/>
      <c r="G2853" s="110"/>
      <c r="H2853" s="110"/>
      <c r="I2853" s="113"/>
      <c r="J2853" s="60"/>
      <c r="K2853" s="114">
        <v>0</v>
      </c>
      <c r="L2853" s="109"/>
      <c r="M2853" s="108"/>
      <c r="N2853" s="118"/>
      <c r="O2853" s="76"/>
    </row>
    <row r="2854" spans="1:15" ht="18.75" hidden="1" customHeight="1" thickTop="1" thickBot="1">
      <c r="A2854" s="422"/>
      <c r="B2854" s="182"/>
      <c r="C2854" s="166"/>
      <c r="D2854" s="106"/>
      <c r="E2854" s="110"/>
      <c r="F2854" s="110"/>
      <c r="G2854" s="110"/>
      <c r="H2854" s="110"/>
      <c r="I2854" s="113"/>
      <c r="J2854" s="60"/>
      <c r="K2854" s="114">
        <v>0</v>
      </c>
      <c r="L2854" s="109"/>
      <c r="M2854" s="108"/>
      <c r="N2854" s="118"/>
      <c r="O2854" s="76"/>
    </row>
    <row r="2855" spans="1:15" ht="18.75" hidden="1" customHeight="1" thickTop="1" thickBot="1">
      <c r="A2855" s="422"/>
      <c r="B2855" s="182"/>
      <c r="C2855" s="166"/>
      <c r="D2855" s="106"/>
      <c r="E2855" s="110"/>
      <c r="F2855" s="110"/>
      <c r="G2855" s="110"/>
      <c r="H2855" s="110"/>
      <c r="I2855" s="113"/>
      <c r="J2855" s="60"/>
      <c r="K2855" s="114">
        <v>0</v>
      </c>
      <c r="L2855" s="109"/>
      <c r="M2855" s="108"/>
      <c r="N2855" s="118"/>
      <c r="O2855" s="76"/>
    </row>
    <row r="2856" spans="1:15" ht="18.75" hidden="1" customHeight="1" thickTop="1" thickBot="1">
      <c r="A2856" s="422"/>
      <c r="B2856" s="182"/>
      <c r="C2856" s="166"/>
      <c r="D2856" s="106"/>
      <c r="E2856" s="110"/>
      <c r="F2856" s="110"/>
      <c r="G2856" s="110"/>
      <c r="H2856" s="110"/>
      <c r="I2856" s="113"/>
      <c r="J2856" s="60"/>
      <c r="K2856" s="114">
        <v>0</v>
      </c>
      <c r="L2856" s="109"/>
      <c r="M2856" s="108"/>
      <c r="N2856" s="118"/>
      <c r="O2856" s="76"/>
    </row>
    <row r="2857" spans="1:15" ht="18.75" hidden="1" customHeight="1" thickTop="1" thickBot="1">
      <c r="A2857" s="422"/>
      <c r="B2857" s="182"/>
      <c r="C2857" s="166"/>
      <c r="D2857" s="106"/>
      <c r="E2857" s="110"/>
      <c r="F2857" s="110"/>
      <c r="G2857" s="110"/>
      <c r="H2857" s="110"/>
      <c r="I2857" s="113"/>
      <c r="J2857" s="60"/>
      <c r="K2857" s="114">
        <v>0</v>
      </c>
      <c r="L2857" s="109"/>
      <c r="M2857" s="108"/>
      <c r="N2857" s="118"/>
      <c r="O2857" s="76"/>
    </row>
    <row r="2858" spans="1:15" ht="18.75" hidden="1" customHeight="1" thickTop="1" thickBot="1">
      <c r="A2858" s="422"/>
      <c r="B2858" s="182"/>
      <c r="C2858" s="166"/>
      <c r="D2858" s="106"/>
      <c r="E2858" s="110"/>
      <c r="F2858" s="110"/>
      <c r="G2858" s="110"/>
      <c r="H2858" s="110"/>
      <c r="I2858" s="113"/>
      <c r="J2858" s="60"/>
      <c r="K2858" s="114">
        <v>0</v>
      </c>
      <c r="L2858" s="109"/>
      <c r="M2858" s="108"/>
      <c r="N2858" s="118"/>
      <c r="O2858" s="76"/>
    </row>
    <row r="2859" spans="1:15" ht="18.75" customHeight="1" thickTop="1" thickBot="1">
      <c r="A2859" s="423"/>
      <c r="B2859" s="146"/>
      <c r="C2859" s="179" t="s">
        <v>1583</v>
      </c>
      <c r="D2859" s="147">
        <v>7910006</v>
      </c>
      <c r="E2859" s="413" t="s">
        <v>1582</v>
      </c>
      <c r="F2859" s="413"/>
      <c r="G2859" s="413"/>
      <c r="H2859" s="413"/>
      <c r="I2859" s="148" t="s">
        <v>41</v>
      </c>
      <c r="J2859" s="145" t="s">
        <v>409</v>
      </c>
      <c r="K2859" s="149">
        <v>10.4421922345811</v>
      </c>
      <c r="L2859" s="150">
        <f>K2859*(1-$H$3/100)</f>
        <v>10.4421922345811</v>
      </c>
      <c r="M2859" s="151">
        <f>K2859*$H$2</f>
        <v>439.7207149982101</v>
      </c>
      <c r="N2859" s="152">
        <f>M2859*(1-$H$3/100)</f>
        <v>439.7207149982101</v>
      </c>
      <c r="O2859" s="76"/>
    </row>
    <row r="2860" spans="1:15" ht="18.75" hidden="1" customHeight="1" thickTop="1" thickBot="1">
      <c r="A2860" s="423"/>
      <c r="B2860" s="146"/>
      <c r="C2860" s="179"/>
      <c r="D2860" s="147"/>
      <c r="E2860" s="178"/>
      <c r="F2860" s="178"/>
      <c r="G2860" s="178"/>
      <c r="H2860" s="178"/>
      <c r="I2860" s="148"/>
      <c r="J2860" s="145"/>
      <c r="K2860" s="149">
        <v>0</v>
      </c>
      <c r="L2860" s="150"/>
      <c r="M2860" s="151"/>
      <c r="N2860" s="152"/>
      <c r="O2860" s="76"/>
    </row>
    <row r="2861" spans="1:15" ht="18.75" hidden="1" customHeight="1" thickTop="1" thickBot="1">
      <c r="A2861" s="423"/>
      <c r="B2861" s="146"/>
      <c r="C2861" s="179"/>
      <c r="D2861" s="147"/>
      <c r="E2861" s="178"/>
      <c r="F2861" s="178"/>
      <c r="G2861" s="178"/>
      <c r="H2861" s="178"/>
      <c r="I2861" s="148"/>
      <c r="J2861" s="145"/>
      <c r="K2861" s="149">
        <v>0</v>
      </c>
      <c r="L2861" s="150"/>
      <c r="M2861" s="151"/>
      <c r="N2861" s="152"/>
      <c r="O2861" s="76"/>
    </row>
    <row r="2862" spans="1:15" ht="18.75" hidden="1" customHeight="1" thickTop="1" thickBot="1">
      <c r="A2862" s="423"/>
      <c r="B2862" s="146"/>
      <c r="C2862" s="179"/>
      <c r="D2862" s="147"/>
      <c r="E2862" s="178"/>
      <c r="F2862" s="178"/>
      <c r="G2862" s="178"/>
      <c r="H2862" s="178"/>
      <c r="I2862" s="148"/>
      <c r="J2862" s="145"/>
      <c r="K2862" s="149">
        <v>0</v>
      </c>
      <c r="L2862" s="150"/>
      <c r="M2862" s="151"/>
      <c r="N2862" s="152"/>
      <c r="O2862" s="76"/>
    </row>
    <row r="2863" spans="1:15" ht="18.75" hidden="1" customHeight="1" thickTop="1" thickBot="1">
      <c r="A2863" s="423"/>
      <c r="B2863" s="146"/>
      <c r="C2863" s="179"/>
      <c r="D2863" s="147"/>
      <c r="E2863" s="178"/>
      <c r="F2863" s="178"/>
      <c r="G2863" s="178"/>
      <c r="H2863" s="178"/>
      <c r="I2863" s="148"/>
      <c r="J2863" s="145"/>
      <c r="K2863" s="149">
        <v>0</v>
      </c>
      <c r="L2863" s="150"/>
      <c r="M2863" s="151"/>
      <c r="N2863" s="152"/>
      <c r="O2863" s="76"/>
    </row>
    <row r="2864" spans="1:15" ht="18.75" hidden="1" customHeight="1" thickTop="1" thickBot="1">
      <c r="A2864" s="423"/>
      <c r="B2864" s="146"/>
      <c r="C2864" s="179"/>
      <c r="D2864" s="147"/>
      <c r="E2864" s="178"/>
      <c r="F2864" s="178"/>
      <c r="G2864" s="178"/>
      <c r="H2864" s="178"/>
      <c r="I2864" s="148"/>
      <c r="J2864" s="145"/>
      <c r="K2864" s="149">
        <v>0</v>
      </c>
      <c r="L2864" s="150"/>
      <c r="M2864" s="151"/>
      <c r="N2864" s="152"/>
      <c r="O2864" s="76"/>
    </row>
    <row r="2865" spans="1:15" ht="18.75" hidden="1" customHeight="1" thickTop="1" thickBot="1">
      <c r="A2865" s="423"/>
      <c r="B2865" s="146"/>
      <c r="C2865" s="179"/>
      <c r="D2865" s="147"/>
      <c r="E2865" s="178"/>
      <c r="F2865" s="178"/>
      <c r="G2865" s="178"/>
      <c r="H2865" s="178"/>
      <c r="I2865" s="148"/>
      <c r="J2865" s="145"/>
      <c r="K2865" s="149">
        <v>0</v>
      </c>
      <c r="L2865" s="150"/>
      <c r="M2865" s="151"/>
      <c r="N2865" s="152"/>
      <c r="O2865" s="76"/>
    </row>
    <row r="2866" spans="1:15" ht="18.75" hidden="1" customHeight="1" thickTop="1" thickBot="1">
      <c r="A2866" s="423"/>
      <c r="B2866" s="146"/>
      <c r="C2866" s="179"/>
      <c r="D2866" s="147"/>
      <c r="E2866" s="178"/>
      <c r="F2866" s="178"/>
      <c r="G2866" s="178"/>
      <c r="H2866" s="178"/>
      <c r="I2866" s="148"/>
      <c r="J2866" s="145"/>
      <c r="K2866" s="149">
        <v>0</v>
      </c>
      <c r="L2866" s="150"/>
      <c r="M2866" s="151"/>
      <c r="N2866" s="152"/>
      <c r="O2866" s="76"/>
    </row>
    <row r="2867" spans="1:15" ht="18.75" hidden="1" customHeight="1" thickTop="1" thickBot="1">
      <c r="A2867" s="423"/>
      <c r="B2867" s="146"/>
      <c r="C2867" s="179"/>
      <c r="D2867" s="147"/>
      <c r="E2867" s="178"/>
      <c r="F2867" s="178"/>
      <c r="G2867" s="178"/>
      <c r="H2867" s="178"/>
      <c r="I2867" s="148"/>
      <c r="J2867" s="145"/>
      <c r="K2867" s="149">
        <v>0</v>
      </c>
      <c r="L2867" s="150"/>
      <c r="M2867" s="151"/>
      <c r="N2867" s="152"/>
      <c r="O2867" s="76"/>
    </row>
    <row r="2868" spans="1:15" ht="18.75" hidden="1" customHeight="1" thickTop="1" thickBot="1">
      <c r="A2868" s="423"/>
      <c r="B2868" s="146"/>
      <c r="C2868" s="179"/>
      <c r="D2868" s="147"/>
      <c r="E2868" s="178"/>
      <c r="F2868" s="178"/>
      <c r="G2868" s="178"/>
      <c r="H2868" s="178"/>
      <c r="I2868" s="148"/>
      <c r="J2868" s="145"/>
      <c r="K2868" s="149">
        <v>0</v>
      </c>
      <c r="L2868" s="150"/>
      <c r="M2868" s="151"/>
      <c r="N2868" s="152"/>
      <c r="O2868" s="76"/>
    </row>
    <row r="2869" spans="1:15" ht="18.75" hidden="1" customHeight="1" thickTop="1" thickBot="1">
      <c r="A2869" s="423"/>
      <c r="B2869" s="146"/>
      <c r="C2869" s="179"/>
      <c r="D2869" s="147"/>
      <c r="E2869" s="178"/>
      <c r="F2869" s="178"/>
      <c r="G2869" s="178"/>
      <c r="H2869" s="178"/>
      <c r="I2869" s="148"/>
      <c r="J2869" s="145"/>
      <c r="K2869" s="149">
        <v>0</v>
      </c>
      <c r="L2869" s="150"/>
      <c r="M2869" s="151"/>
      <c r="N2869" s="152"/>
      <c r="O2869" s="76"/>
    </row>
    <row r="2870" spans="1:15" ht="18.75" customHeight="1" thickTop="1" thickBot="1">
      <c r="A2870" s="423"/>
      <c r="B2870" s="146"/>
      <c r="C2870" s="179" t="s">
        <v>1584</v>
      </c>
      <c r="D2870" s="147">
        <v>7912006</v>
      </c>
      <c r="E2870" s="413" t="s">
        <v>1585</v>
      </c>
      <c r="F2870" s="413"/>
      <c r="G2870" s="413"/>
      <c r="H2870" s="413"/>
      <c r="I2870" s="148" t="s">
        <v>41</v>
      </c>
      <c r="J2870" s="145" t="s">
        <v>409</v>
      </c>
      <c r="K2870" s="149">
        <v>0</v>
      </c>
      <c r="L2870" s="150">
        <f>K2870*(1-$H$3/100)</f>
        <v>0</v>
      </c>
      <c r="M2870" s="301">
        <f>K2870*$H$2</f>
        <v>0</v>
      </c>
      <c r="N2870" s="302">
        <f>M2870*(1-$H$3/100)</f>
        <v>0</v>
      </c>
      <c r="O2870" s="76"/>
    </row>
    <row r="2871" spans="1:15" ht="18.75" hidden="1" customHeight="1" thickTop="1" thickBot="1">
      <c r="A2871" s="423"/>
      <c r="B2871" s="146"/>
      <c r="C2871" s="179"/>
      <c r="D2871" s="147"/>
      <c r="E2871" s="178"/>
      <c r="F2871" s="178"/>
      <c r="G2871" s="178"/>
      <c r="H2871" s="178"/>
      <c r="I2871" s="148"/>
      <c r="J2871" s="145"/>
      <c r="K2871" s="149">
        <v>0</v>
      </c>
      <c r="L2871" s="150"/>
      <c r="M2871" s="151"/>
      <c r="N2871" s="152"/>
      <c r="O2871" s="76"/>
    </row>
    <row r="2872" spans="1:15" ht="18.75" hidden="1" customHeight="1" thickTop="1" thickBot="1">
      <c r="A2872" s="423"/>
      <c r="B2872" s="146"/>
      <c r="C2872" s="179"/>
      <c r="D2872" s="147"/>
      <c r="E2872" s="178"/>
      <c r="F2872" s="178"/>
      <c r="G2872" s="178"/>
      <c r="H2872" s="178"/>
      <c r="I2872" s="148"/>
      <c r="J2872" s="145"/>
      <c r="K2872" s="149">
        <v>0</v>
      </c>
      <c r="L2872" s="150"/>
      <c r="M2872" s="151"/>
      <c r="N2872" s="152"/>
      <c r="O2872" s="76"/>
    </row>
    <row r="2873" spans="1:15" ht="18.75" hidden="1" customHeight="1" thickTop="1" thickBot="1">
      <c r="A2873" s="423"/>
      <c r="B2873" s="146"/>
      <c r="C2873" s="179"/>
      <c r="D2873" s="147"/>
      <c r="E2873" s="178"/>
      <c r="F2873" s="178"/>
      <c r="G2873" s="178"/>
      <c r="H2873" s="178"/>
      <c r="I2873" s="148"/>
      <c r="J2873" s="145"/>
      <c r="K2873" s="149">
        <v>0</v>
      </c>
      <c r="L2873" s="150"/>
      <c r="M2873" s="151"/>
      <c r="N2873" s="152"/>
      <c r="O2873" s="76"/>
    </row>
    <row r="2874" spans="1:15" ht="18.75" hidden="1" customHeight="1" thickTop="1" thickBot="1">
      <c r="A2874" s="423"/>
      <c r="B2874" s="146"/>
      <c r="C2874" s="179"/>
      <c r="D2874" s="147"/>
      <c r="E2874" s="178"/>
      <c r="F2874" s="178"/>
      <c r="G2874" s="178"/>
      <c r="H2874" s="178"/>
      <c r="I2874" s="148"/>
      <c r="J2874" s="145"/>
      <c r="K2874" s="149">
        <v>0</v>
      </c>
      <c r="L2874" s="150"/>
      <c r="M2874" s="151"/>
      <c r="N2874" s="152"/>
      <c r="O2874" s="76"/>
    </row>
    <row r="2875" spans="1:15" ht="18.75" hidden="1" customHeight="1" thickTop="1" thickBot="1">
      <c r="A2875" s="423"/>
      <c r="B2875" s="146"/>
      <c r="C2875" s="179"/>
      <c r="D2875" s="147"/>
      <c r="E2875" s="178"/>
      <c r="F2875" s="178"/>
      <c r="G2875" s="178"/>
      <c r="H2875" s="178"/>
      <c r="I2875" s="148"/>
      <c r="J2875" s="145"/>
      <c r="K2875" s="149">
        <v>0</v>
      </c>
      <c r="L2875" s="150"/>
      <c r="M2875" s="151"/>
      <c r="N2875" s="152"/>
      <c r="O2875" s="76"/>
    </row>
    <row r="2876" spans="1:15" ht="18.75" hidden="1" customHeight="1" thickTop="1" thickBot="1">
      <c r="A2876" s="423"/>
      <c r="B2876" s="146"/>
      <c r="C2876" s="179"/>
      <c r="D2876" s="147"/>
      <c r="E2876" s="178"/>
      <c r="F2876" s="178"/>
      <c r="G2876" s="178"/>
      <c r="H2876" s="178"/>
      <c r="I2876" s="148"/>
      <c r="J2876" s="145"/>
      <c r="K2876" s="149">
        <v>0</v>
      </c>
      <c r="L2876" s="150"/>
      <c r="M2876" s="151"/>
      <c r="N2876" s="152"/>
      <c r="O2876" s="76"/>
    </row>
    <row r="2877" spans="1:15" ht="18.75" hidden="1" customHeight="1" thickTop="1" thickBot="1">
      <c r="A2877" s="423"/>
      <c r="B2877" s="146"/>
      <c r="C2877" s="179"/>
      <c r="D2877" s="147"/>
      <c r="E2877" s="178"/>
      <c r="F2877" s="178"/>
      <c r="G2877" s="178"/>
      <c r="H2877" s="178"/>
      <c r="I2877" s="148"/>
      <c r="J2877" s="145"/>
      <c r="K2877" s="149">
        <v>0</v>
      </c>
      <c r="L2877" s="150"/>
      <c r="M2877" s="151"/>
      <c r="N2877" s="152"/>
      <c r="O2877" s="76"/>
    </row>
    <row r="2878" spans="1:15" ht="18.75" hidden="1" customHeight="1" thickTop="1" thickBot="1">
      <c r="A2878" s="423"/>
      <c r="B2878" s="146"/>
      <c r="C2878" s="179"/>
      <c r="D2878" s="147"/>
      <c r="E2878" s="178"/>
      <c r="F2878" s="178"/>
      <c r="G2878" s="178"/>
      <c r="H2878" s="178"/>
      <c r="I2878" s="148"/>
      <c r="J2878" s="145"/>
      <c r="K2878" s="149">
        <v>0</v>
      </c>
      <c r="L2878" s="150"/>
      <c r="M2878" s="151"/>
      <c r="N2878" s="152"/>
      <c r="O2878" s="76"/>
    </row>
    <row r="2879" spans="1:15" ht="18.75" hidden="1" customHeight="1" thickTop="1" thickBot="1">
      <c r="A2879" s="423"/>
      <c r="B2879" s="146"/>
      <c r="C2879" s="179"/>
      <c r="D2879" s="147"/>
      <c r="E2879" s="178"/>
      <c r="F2879" s="178"/>
      <c r="G2879" s="178"/>
      <c r="H2879" s="178"/>
      <c r="I2879" s="148"/>
      <c r="J2879" s="145"/>
      <c r="K2879" s="149">
        <v>0</v>
      </c>
      <c r="L2879" s="150"/>
      <c r="M2879" s="151"/>
      <c r="N2879" s="152"/>
      <c r="O2879" s="76"/>
    </row>
    <row r="2880" spans="1:15" ht="18.75" hidden="1" customHeight="1" thickTop="1" thickBot="1">
      <c r="A2880" s="423"/>
      <c r="B2880" s="146"/>
      <c r="C2880" s="179"/>
      <c r="D2880" s="147"/>
      <c r="E2880" s="178"/>
      <c r="F2880" s="178"/>
      <c r="G2880" s="178"/>
      <c r="H2880" s="178"/>
      <c r="I2880" s="148"/>
      <c r="J2880" s="145"/>
      <c r="K2880" s="149">
        <v>0</v>
      </c>
      <c r="L2880" s="150"/>
      <c r="M2880" s="151"/>
      <c r="N2880" s="152"/>
      <c r="O2880" s="76"/>
    </row>
    <row r="2881" spans="1:15" ht="18.75" customHeight="1" thickTop="1" thickBot="1">
      <c r="A2881" s="423"/>
      <c r="B2881" s="146"/>
      <c r="C2881" s="178" t="s">
        <v>1586</v>
      </c>
      <c r="D2881" s="147">
        <v>7914006</v>
      </c>
      <c r="E2881" s="413" t="s">
        <v>1587</v>
      </c>
      <c r="F2881" s="413"/>
      <c r="G2881" s="413"/>
      <c r="H2881" s="413"/>
      <c r="I2881" s="148" t="s">
        <v>41</v>
      </c>
      <c r="J2881" s="145" t="s">
        <v>409</v>
      </c>
      <c r="K2881" s="149">
        <v>16.100296</v>
      </c>
      <c r="L2881" s="150">
        <f>K2881*(1-$H$3/100)</f>
        <v>16.100296</v>
      </c>
      <c r="M2881" s="151">
        <f>K2881*$H$2</f>
        <v>677.98346456000002</v>
      </c>
      <c r="N2881" s="152">
        <f>M2881*(1-$H$3/100)</f>
        <v>677.98346456000002</v>
      </c>
      <c r="O2881" s="76"/>
    </row>
    <row r="2882" spans="1:15" ht="18.75" hidden="1" customHeight="1" thickTop="1" thickBot="1">
      <c r="A2882" s="423"/>
      <c r="B2882" s="129"/>
      <c r="C2882" s="220"/>
      <c r="D2882" s="221"/>
      <c r="E2882" s="220"/>
      <c r="F2882" s="220"/>
      <c r="G2882" s="220"/>
      <c r="H2882" s="220"/>
      <c r="I2882" s="222"/>
      <c r="J2882" s="145"/>
      <c r="K2882" s="223">
        <v>0</v>
      </c>
      <c r="L2882" s="224"/>
      <c r="M2882" s="225"/>
      <c r="N2882" s="226"/>
      <c r="O2882" s="76"/>
    </row>
    <row r="2883" spans="1:15" ht="18.75" hidden="1" customHeight="1" thickTop="1" thickBot="1">
      <c r="A2883" s="423"/>
      <c r="B2883" s="129"/>
      <c r="C2883" s="220"/>
      <c r="D2883" s="221"/>
      <c r="E2883" s="220"/>
      <c r="F2883" s="220"/>
      <c r="G2883" s="220"/>
      <c r="H2883" s="220"/>
      <c r="I2883" s="222"/>
      <c r="J2883" s="145"/>
      <c r="K2883" s="223">
        <v>0</v>
      </c>
      <c r="L2883" s="224"/>
      <c r="M2883" s="225"/>
      <c r="N2883" s="226"/>
      <c r="O2883" s="76"/>
    </row>
    <row r="2884" spans="1:15" ht="18.75" hidden="1" customHeight="1" thickTop="1" thickBot="1">
      <c r="A2884" s="423"/>
      <c r="B2884" s="129"/>
      <c r="C2884" s="220"/>
      <c r="D2884" s="221"/>
      <c r="E2884" s="220"/>
      <c r="F2884" s="220"/>
      <c r="G2884" s="220"/>
      <c r="H2884" s="220"/>
      <c r="I2884" s="222"/>
      <c r="J2884" s="145"/>
      <c r="K2884" s="223">
        <v>0</v>
      </c>
      <c r="L2884" s="224"/>
      <c r="M2884" s="225"/>
      <c r="N2884" s="226"/>
      <c r="O2884" s="76"/>
    </row>
    <row r="2885" spans="1:15" ht="18.75" hidden="1" customHeight="1" thickTop="1" thickBot="1">
      <c r="A2885" s="423"/>
      <c r="B2885" s="129"/>
      <c r="C2885" s="220"/>
      <c r="D2885" s="221"/>
      <c r="E2885" s="220"/>
      <c r="F2885" s="220"/>
      <c r="G2885" s="220"/>
      <c r="H2885" s="220"/>
      <c r="I2885" s="222"/>
      <c r="J2885" s="145"/>
      <c r="K2885" s="223">
        <v>0</v>
      </c>
      <c r="L2885" s="224"/>
      <c r="M2885" s="225"/>
      <c r="N2885" s="226"/>
      <c r="O2885" s="76"/>
    </row>
    <row r="2886" spans="1:15" ht="18.75" hidden="1" customHeight="1" thickTop="1" thickBot="1">
      <c r="A2886" s="423"/>
      <c r="B2886" s="129"/>
      <c r="C2886" s="220"/>
      <c r="D2886" s="221"/>
      <c r="E2886" s="220"/>
      <c r="F2886" s="220"/>
      <c r="G2886" s="220"/>
      <c r="H2886" s="220"/>
      <c r="I2886" s="222"/>
      <c r="J2886" s="145"/>
      <c r="K2886" s="223">
        <v>0</v>
      </c>
      <c r="L2886" s="224"/>
      <c r="M2886" s="225"/>
      <c r="N2886" s="226"/>
      <c r="O2886" s="76"/>
    </row>
    <row r="2887" spans="1:15" ht="18.75" hidden="1" customHeight="1" thickTop="1" thickBot="1">
      <c r="A2887" s="423"/>
      <c r="B2887" s="129"/>
      <c r="C2887" s="220"/>
      <c r="D2887" s="221"/>
      <c r="E2887" s="220"/>
      <c r="F2887" s="220"/>
      <c r="G2887" s="220"/>
      <c r="H2887" s="220"/>
      <c r="I2887" s="222"/>
      <c r="J2887" s="145"/>
      <c r="K2887" s="223">
        <v>0</v>
      </c>
      <c r="L2887" s="224"/>
      <c r="M2887" s="225"/>
      <c r="N2887" s="226"/>
      <c r="O2887" s="76"/>
    </row>
    <row r="2888" spans="1:15" ht="18.75" hidden="1" customHeight="1" thickTop="1" thickBot="1">
      <c r="A2888" s="423"/>
      <c r="B2888" s="129"/>
      <c r="C2888" s="220"/>
      <c r="D2888" s="221"/>
      <c r="E2888" s="220"/>
      <c r="F2888" s="220"/>
      <c r="G2888" s="220"/>
      <c r="H2888" s="220"/>
      <c r="I2888" s="222"/>
      <c r="J2888" s="145"/>
      <c r="K2888" s="223">
        <v>0</v>
      </c>
      <c r="L2888" s="224"/>
      <c r="M2888" s="225"/>
      <c r="N2888" s="226"/>
      <c r="O2888" s="76"/>
    </row>
    <row r="2889" spans="1:15" ht="18.75" hidden="1" customHeight="1" thickTop="1" thickBot="1">
      <c r="A2889" s="423"/>
      <c r="B2889" s="129"/>
      <c r="C2889" s="220"/>
      <c r="D2889" s="221"/>
      <c r="E2889" s="220"/>
      <c r="F2889" s="220"/>
      <c r="G2889" s="220"/>
      <c r="H2889" s="220"/>
      <c r="I2889" s="222"/>
      <c r="J2889" s="145"/>
      <c r="K2889" s="223">
        <v>0</v>
      </c>
      <c r="L2889" s="224"/>
      <c r="M2889" s="225"/>
      <c r="N2889" s="226"/>
      <c r="O2889" s="76"/>
    </row>
    <row r="2890" spans="1:15" ht="18.75" hidden="1" customHeight="1" thickTop="1" thickBot="1">
      <c r="A2890" s="423"/>
      <c r="B2890" s="129"/>
      <c r="C2890" s="220"/>
      <c r="D2890" s="221"/>
      <c r="E2890" s="220"/>
      <c r="F2890" s="220"/>
      <c r="G2890" s="220"/>
      <c r="H2890" s="220"/>
      <c r="I2890" s="222"/>
      <c r="J2890" s="145"/>
      <c r="K2890" s="223">
        <v>0</v>
      </c>
      <c r="L2890" s="224"/>
      <c r="M2890" s="225"/>
      <c r="N2890" s="226"/>
      <c r="O2890" s="76"/>
    </row>
    <row r="2891" spans="1:15" ht="18.75" hidden="1" customHeight="1" thickTop="1" thickBot="1">
      <c r="A2891" s="423"/>
      <c r="B2891" s="129"/>
      <c r="C2891" s="220"/>
      <c r="D2891" s="221"/>
      <c r="E2891" s="220"/>
      <c r="F2891" s="220"/>
      <c r="G2891" s="220"/>
      <c r="H2891" s="220"/>
      <c r="I2891" s="222"/>
      <c r="J2891" s="145"/>
      <c r="K2891" s="223">
        <v>0</v>
      </c>
      <c r="L2891" s="224"/>
      <c r="M2891" s="225"/>
      <c r="N2891" s="226"/>
      <c r="O2891" s="76"/>
    </row>
    <row r="2892" spans="1:15" ht="18.75" customHeight="1" thickTop="1" thickBot="1">
      <c r="A2892" s="423"/>
      <c r="B2892" s="407"/>
      <c r="C2892" s="136" t="s">
        <v>1588</v>
      </c>
      <c r="D2892" s="132">
        <v>7915001</v>
      </c>
      <c r="E2892" s="419" t="s">
        <v>1590</v>
      </c>
      <c r="F2892" s="419"/>
      <c r="G2892" s="419"/>
      <c r="H2892" s="419"/>
      <c r="I2892" s="133" t="s">
        <v>41</v>
      </c>
      <c r="J2892" s="60" t="s">
        <v>385</v>
      </c>
      <c r="K2892" s="40">
        <v>67.175135999999995</v>
      </c>
      <c r="L2892" s="41">
        <f>K2892*(1-$H$3/100)</f>
        <v>67.175135999999995</v>
      </c>
      <c r="M2892" s="42">
        <f>K2892*$H$2</f>
        <v>2828.7449769599998</v>
      </c>
      <c r="N2892" s="135">
        <f>M2892*(1-$H$3/100)</f>
        <v>2828.7449769599998</v>
      </c>
      <c r="O2892" s="76"/>
    </row>
    <row r="2893" spans="1:15" ht="18.75" customHeight="1" thickTop="1" thickBot="1">
      <c r="A2893" s="423"/>
      <c r="B2893" s="406"/>
      <c r="C2893" s="110" t="s">
        <v>1589</v>
      </c>
      <c r="D2893" s="106">
        <v>7915004</v>
      </c>
      <c r="E2893" s="409" t="s">
        <v>1590</v>
      </c>
      <c r="F2893" s="409"/>
      <c r="G2893" s="409"/>
      <c r="H2893" s="409"/>
      <c r="I2893" s="113" t="s">
        <v>41</v>
      </c>
      <c r="J2893" s="85" t="s">
        <v>386</v>
      </c>
      <c r="K2893" s="114">
        <v>90.307325994919552</v>
      </c>
      <c r="L2893" s="109">
        <f>K2893*(1-$H$3/100)</f>
        <v>90.307325994919552</v>
      </c>
      <c r="M2893" s="108">
        <f>K2893*$H$2</f>
        <v>3802.8414976460622</v>
      </c>
      <c r="N2893" s="118">
        <f>M2893*(1-$H$3/100)</f>
        <v>3802.8414976460622</v>
      </c>
      <c r="O2893" s="76"/>
    </row>
    <row r="2894" spans="1:15" ht="18.75" hidden="1" customHeight="1" thickTop="1" thickBot="1">
      <c r="A2894" s="423"/>
      <c r="B2894" s="181"/>
      <c r="C2894" s="111"/>
      <c r="D2894" s="83"/>
      <c r="E2894" s="111"/>
      <c r="F2894" s="111"/>
      <c r="G2894" s="111"/>
      <c r="H2894" s="111"/>
      <c r="I2894" s="218"/>
      <c r="J2894" s="85"/>
      <c r="K2894" s="184">
        <v>0</v>
      </c>
      <c r="L2894" s="77"/>
      <c r="M2894" s="105"/>
      <c r="N2894" s="44"/>
      <c r="O2894" s="76"/>
    </row>
    <row r="2895" spans="1:15" ht="18.75" hidden="1" customHeight="1" thickTop="1" thickBot="1">
      <c r="A2895" s="423"/>
      <c r="B2895" s="181"/>
      <c r="C2895" s="111"/>
      <c r="D2895" s="83"/>
      <c r="E2895" s="111"/>
      <c r="F2895" s="111"/>
      <c r="G2895" s="111"/>
      <c r="H2895" s="111"/>
      <c r="I2895" s="218"/>
      <c r="J2895" s="85"/>
      <c r="K2895" s="184">
        <v>0</v>
      </c>
      <c r="L2895" s="77"/>
      <c r="M2895" s="105"/>
      <c r="N2895" s="44"/>
      <c r="O2895" s="76"/>
    </row>
    <row r="2896" spans="1:15" ht="18.75" hidden="1" customHeight="1" thickTop="1" thickBot="1">
      <c r="A2896" s="423"/>
      <c r="B2896" s="181"/>
      <c r="C2896" s="111"/>
      <c r="D2896" s="83"/>
      <c r="E2896" s="111"/>
      <c r="F2896" s="111"/>
      <c r="G2896" s="111"/>
      <c r="H2896" s="111"/>
      <c r="I2896" s="218"/>
      <c r="J2896" s="85"/>
      <c r="K2896" s="184">
        <v>0</v>
      </c>
      <c r="L2896" s="77"/>
      <c r="M2896" s="105"/>
      <c r="N2896" s="44"/>
      <c r="O2896" s="76"/>
    </row>
    <row r="2897" spans="1:15" ht="18.75" hidden="1" customHeight="1" thickTop="1" thickBot="1">
      <c r="A2897" s="423"/>
      <c r="B2897" s="181"/>
      <c r="C2897" s="111"/>
      <c r="D2897" s="83"/>
      <c r="E2897" s="111"/>
      <c r="F2897" s="111"/>
      <c r="G2897" s="111"/>
      <c r="H2897" s="111"/>
      <c r="I2897" s="218"/>
      <c r="J2897" s="85"/>
      <c r="K2897" s="184">
        <v>0</v>
      </c>
      <c r="L2897" s="77"/>
      <c r="M2897" s="105"/>
      <c r="N2897" s="44"/>
      <c r="O2897" s="76"/>
    </row>
    <row r="2898" spans="1:15" ht="18.75" hidden="1" customHeight="1" thickTop="1" thickBot="1">
      <c r="A2898" s="423"/>
      <c r="B2898" s="181"/>
      <c r="C2898" s="111"/>
      <c r="D2898" s="83"/>
      <c r="E2898" s="111"/>
      <c r="F2898" s="111"/>
      <c r="G2898" s="111"/>
      <c r="H2898" s="111"/>
      <c r="I2898" s="218"/>
      <c r="J2898" s="85"/>
      <c r="K2898" s="184">
        <v>0</v>
      </c>
      <c r="L2898" s="77"/>
      <c r="M2898" s="105"/>
      <c r="N2898" s="44"/>
      <c r="O2898" s="76"/>
    </row>
    <row r="2899" spans="1:15" ht="18.75" hidden="1" customHeight="1" thickTop="1" thickBot="1">
      <c r="A2899" s="423"/>
      <c r="B2899" s="181"/>
      <c r="C2899" s="111"/>
      <c r="D2899" s="83"/>
      <c r="E2899" s="111"/>
      <c r="F2899" s="111"/>
      <c r="G2899" s="111"/>
      <c r="H2899" s="111"/>
      <c r="I2899" s="218"/>
      <c r="J2899" s="85"/>
      <c r="K2899" s="184">
        <v>0</v>
      </c>
      <c r="L2899" s="77"/>
      <c r="M2899" s="105"/>
      <c r="N2899" s="44"/>
      <c r="O2899" s="76"/>
    </row>
    <row r="2900" spans="1:15" ht="18.75" hidden="1" customHeight="1" thickTop="1" thickBot="1">
      <c r="A2900" s="423"/>
      <c r="B2900" s="181"/>
      <c r="C2900" s="111"/>
      <c r="D2900" s="83"/>
      <c r="E2900" s="111"/>
      <c r="F2900" s="111"/>
      <c r="G2900" s="111"/>
      <c r="H2900" s="111"/>
      <c r="I2900" s="218"/>
      <c r="J2900" s="85"/>
      <c r="K2900" s="184">
        <v>0</v>
      </c>
      <c r="L2900" s="77"/>
      <c r="M2900" s="105"/>
      <c r="N2900" s="44"/>
      <c r="O2900" s="76"/>
    </row>
    <row r="2901" spans="1:15" ht="18.75" hidden="1" customHeight="1" thickTop="1" thickBot="1">
      <c r="A2901" s="423"/>
      <c r="B2901" s="181"/>
      <c r="C2901" s="111"/>
      <c r="D2901" s="83"/>
      <c r="E2901" s="111"/>
      <c r="F2901" s="111"/>
      <c r="G2901" s="111"/>
      <c r="H2901" s="111"/>
      <c r="I2901" s="218"/>
      <c r="J2901" s="85"/>
      <c r="K2901" s="184">
        <v>0</v>
      </c>
      <c r="L2901" s="77"/>
      <c r="M2901" s="105"/>
      <c r="N2901" s="44"/>
      <c r="O2901" s="76"/>
    </row>
    <row r="2902" spans="1:15" ht="18.75" hidden="1" customHeight="1" thickTop="1" thickBot="1">
      <c r="A2902" s="423"/>
      <c r="B2902" s="181"/>
      <c r="C2902" s="111"/>
      <c r="D2902" s="83"/>
      <c r="E2902" s="111"/>
      <c r="F2902" s="111"/>
      <c r="G2902" s="111"/>
      <c r="H2902" s="111"/>
      <c r="I2902" s="218"/>
      <c r="J2902" s="85"/>
      <c r="K2902" s="184">
        <v>0</v>
      </c>
      <c r="L2902" s="77"/>
      <c r="M2902" s="105"/>
      <c r="N2902" s="44"/>
      <c r="O2902" s="76"/>
    </row>
    <row r="2903" spans="1:15" ht="18.75" hidden="1" customHeight="1" thickTop="1" thickBot="1">
      <c r="A2903" s="423"/>
      <c r="B2903" s="181"/>
      <c r="C2903" s="111"/>
      <c r="D2903" s="83"/>
      <c r="E2903" s="111"/>
      <c r="F2903" s="111"/>
      <c r="G2903" s="111"/>
      <c r="H2903" s="111"/>
      <c r="I2903" s="218"/>
      <c r="J2903" s="85"/>
      <c r="K2903" s="184">
        <v>0</v>
      </c>
      <c r="L2903" s="77"/>
      <c r="M2903" s="105"/>
      <c r="N2903" s="44"/>
      <c r="O2903" s="76"/>
    </row>
    <row r="2904" spans="1:15" ht="18.75" customHeight="1" thickTop="1" thickBot="1">
      <c r="A2904" s="423"/>
      <c r="B2904" s="407"/>
      <c r="C2904" s="197" t="s">
        <v>1591</v>
      </c>
      <c r="D2904" s="37">
        <v>7920201</v>
      </c>
      <c r="E2904" s="408" t="s">
        <v>1596</v>
      </c>
      <c r="F2904" s="408"/>
      <c r="G2904" s="408"/>
      <c r="H2904" s="408"/>
      <c r="I2904" s="65" t="s">
        <v>41</v>
      </c>
      <c r="J2904" s="60" t="s">
        <v>385</v>
      </c>
      <c r="K2904" s="40">
        <v>13.118509737510582</v>
      </c>
      <c r="L2904" s="41">
        <f t="shared" ref="L2904:L2923" si="229">K2904*(1-$H$3/100)</f>
        <v>13.118509737510582</v>
      </c>
      <c r="M2904" s="42">
        <f t="shared" ref="M2904:M2923" si="230">K2904*$H$2</f>
        <v>552.42044504657065</v>
      </c>
      <c r="N2904" s="135">
        <f t="shared" ref="N2904:N2911" si="231">M2904*(1-$H$3/100)</f>
        <v>552.42044504657065</v>
      </c>
      <c r="O2904" s="76"/>
    </row>
    <row r="2905" spans="1:15" ht="18.75" customHeight="1" thickTop="1" thickBot="1">
      <c r="A2905" s="423"/>
      <c r="B2905" s="405"/>
      <c r="C2905" s="197" t="s">
        <v>1593</v>
      </c>
      <c r="D2905" s="37">
        <v>7920202</v>
      </c>
      <c r="E2905" s="408" t="s">
        <v>1596</v>
      </c>
      <c r="F2905" s="408"/>
      <c r="G2905" s="408"/>
      <c r="H2905" s="408"/>
      <c r="I2905" s="65" t="s">
        <v>41</v>
      </c>
      <c r="J2905" s="84" t="s">
        <v>11</v>
      </c>
      <c r="K2905" s="101">
        <v>43.72836579170194</v>
      </c>
      <c r="L2905" s="70">
        <f t="shared" si="229"/>
        <v>43.72836579170194</v>
      </c>
      <c r="M2905" s="66">
        <f t="shared" si="230"/>
        <v>1841.4014834885686</v>
      </c>
      <c r="N2905" s="43">
        <f t="shared" si="231"/>
        <v>1841.4014834885686</v>
      </c>
      <c r="O2905" s="76"/>
    </row>
    <row r="2906" spans="1:15" ht="18.75" customHeight="1" thickTop="1" thickBot="1">
      <c r="A2906" s="423"/>
      <c r="B2906" s="405"/>
      <c r="C2906" s="197" t="s">
        <v>1592</v>
      </c>
      <c r="D2906" s="37">
        <v>7920204</v>
      </c>
      <c r="E2906" s="408" t="s">
        <v>1596</v>
      </c>
      <c r="F2906" s="408"/>
      <c r="G2906" s="408"/>
      <c r="H2906" s="408"/>
      <c r="I2906" s="65" t="s">
        <v>41</v>
      </c>
      <c r="J2906" s="85" t="s">
        <v>386</v>
      </c>
      <c r="K2906" s="101">
        <v>19.801524132091448</v>
      </c>
      <c r="L2906" s="70">
        <f t="shared" si="229"/>
        <v>19.801524132091448</v>
      </c>
      <c r="M2906" s="66">
        <f t="shared" si="230"/>
        <v>833.84218120237085</v>
      </c>
      <c r="N2906" s="43">
        <f t="shared" si="231"/>
        <v>833.84218120237085</v>
      </c>
      <c r="O2906" s="76"/>
    </row>
    <row r="2907" spans="1:15" ht="18.75" customHeight="1" thickTop="1" thickBot="1">
      <c r="A2907" s="423"/>
      <c r="B2907" s="405"/>
      <c r="C2907" s="197" t="s">
        <v>1594</v>
      </c>
      <c r="D2907" s="37">
        <v>7920205</v>
      </c>
      <c r="E2907" s="408" t="s">
        <v>1596</v>
      </c>
      <c r="F2907" s="408"/>
      <c r="G2907" s="408"/>
      <c r="H2907" s="408"/>
      <c r="I2907" s="65" t="s">
        <v>41</v>
      </c>
      <c r="J2907" s="153" t="s">
        <v>438</v>
      </c>
      <c r="K2907" s="101">
        <v>0</v>
      </c>
      <c r="L2907" s="70">
        <f t="shared" si="229"/>
        <v>0</v>
      </c>
      <c r="M2907" s="285">
        <f t="shared" si="230"/>
        <v>0</v>
      </c>
      <c r="N2907" s="289">
        <f t="shared" si="231"/>
        <v>0</v>
      </c>
      <c r="O2907" s="76"/>
    </row>
    <row r="2908" spans="1:15" ht="18.75" customHeight="1" thickTop="1" thickBot="1">
      <c r="A2908" s="162"/>
      <c r="B2908" s="405"/>
      <c r="C2908" s="169" t="s">
        <v>1595</v>
      </c>
      <c r="D2908" s="95">
        <v>7920211</v>
      </c>
      <c r="E2908" s="414" t="s">
        <v>1596</v>
      </c>
      <c r="F2908" s="414"/>
      <c r="G2908" s="414"/>
      <c r="H2908" s="414"/>
      <c r="I2908" s="96" t="s">
        <v>41</v>
      </c>
      <c r="J2908" s="170" t="s">
        <v>1105</v>
      </c>
      <c r="K2908" s="98">
        <v>0</v>
      </c>
      <c r="L2908" s="99">
        <f t="shared" si="229"/>
        <v>0</v>
      </c>
      <c r="M2908" s="290">
        <f t="shared" si="230"/>
        <v>0</v>
      </c>
      <c r="N2908" s="287">
        <f t="shared" si="231"/>
        <v>0</v>
      </c>
      <c r="O2908" s="76"/>
    </row>
    <row r="2909" spans="1:15" ht="18.75" customHeight="1" thickTop="1" thickBot="1">
      <c r="A2909" s="162"/>
      <c r="B2909" s="405"/>
      <c r="C2909" s="199" t="s">
        <v>1597</v>
      </c>
      <c r="D2909" s="59">
        <v>7920301</v>
      </c>
      <c r="E2909" s="428" t="s">
        <v>1602</v>
      </c>
      <c r="F2909" s="428"/>
      <c r="G2909" s="428"/>
      <c r="H2909" s="428"/>
      <c r="I2909" s="139" t="s">
        <v>41</v>
      </c>
      <c r="J2909" s="60" t="s">
        <v>385</v>
      </c>
      <c r="K2909" s="101">
        <v>14.108585944115157</v>
      </c>
      <c r="L2909" s="70">
        <f t="shared" si="229"/>
        <v>14.108585944115157</v>
      </c>
      <c r="M2909" s="66">
        <f t="shared" si="230"/>
        <v>594.11255410668923</v>
      </c>
      <c r="N2909" s="43">
        <f t="shared" si="231"/>
        <v>594.11255410668923</v>
      </c>
      <c r="O2909" s="76"/>
    </row>
    <row r="2910" spans="1:15" ht="18.75" customHeight="1" thickTop="1" thickBot="1">
      <c r="A2910" s="162"/>
      <c r="B2910" s="405"/>
      <c r="C2910" s="197" t="s">
        <v>1598</v>
      </c>
      <c r="D2910" s="37">
        <v>7920302</v>
      </c>
      <c r="E2910" s="408" t="s">
        <v>1602</v>
      </c>
      <c r="F2910" s="408"/>
      <c r="G2910" s="408"/>
      <c r="H2910" s="408"/>
      <c r="I2910" s="65" t="s">
        <v>41</v>
      </c>
      <c r="J2910" s="84" t="s">
        <v>11</v>
      </c>
      <c r="K2910" s="101">
        <v>28.052159187129554</v>
      </c>
      <c r="L2910" s="70">
        <f t="shared" si="229"/>
        <v>28.052159187129554</v>
      </c>
      <c r="M2910" s="66">
        <f t="shared" si="230"/>
        <v>1181.2764233700254</v>
      </c>
      <c r="N2910" s="43">
        <f t="shared" si="231"/>
        <v>1181.2764233700254</v>
      </c>
      <c r="O2910" s="76"/>
    </row>
    <row r="2911" spans="1:15" ht="18.75" customHeight="1" thickTop="1" thickBot="1">
      <c r="A2911" s="162"/>
      <c r="B2911" s="405"/>
      <c r="C2911" s="197" t="s">
        <v>1599</v>
      </c>
      <c r="D2911" s="37">
        <v>7920304</v>
      </c>
      <c r="E2911" s="408" t="s">
        <v>1602</v>
      </c>
      <c r="F2911" s="408"/>
      <c r="G2911" s="408"/>
      <c r="H2911" s="408"/>
      <c r="I2911" s="65" t="s">
        <v>41</v>
      </c>
      <c r="J2911" s="85" t="s">
        <v>386</v>
      </c>
      <c r="K2911" s="101">
        <v>20.709093988145639</v>
      </c>
      <c r="L2911" s="70">
        <f t="shared" si="229"/>
        <v>20.709093988145639</v>
      </c>
      <c r="M2911" s="66">
        <f t="shared" si="230"/>
        <v>872.05994784081281</v>
      </c>
      <c r="N2911" s="43">
        <f t="shared" si="231"/>
        <v>872.05994784081281</v>
      </c>
      <c r="O2911" s="76"/>
    </row>
    <row r="2912" spans="1:15" ht="18.75" customHeight="1" thickTop="1" thickBot="1">
      <c r="A2912" s="162"/>
      <c r="B2912" s="405"/>
      <c r="C2912" s="197" t="s">
        <v>1600</v>
      </c>
      <c r="D2912" s="37">
        <v>7920305</v>
      </c>
      <c r="E2912" s="408" t="s">
        <v>1602</v>
      </c>
      <c r="F2912" s="408"/>
      <c r="G2912" s="408"/>
      <c r="H2912" s="408"/>
      <c r="I2912" s="65" t="s">
        <v>41</v>
      </c>
      <c r="J2912" s="153" t="s">
        <v>438</v>
      </c>
      <c r="K2912" s="101">
        <v>0</v>
      </c>
      <c r="L2912" s="70">
        <f t="shared" si="229"/>
        <v>0</v>
      </c>
      <c r="M2912" s="285">
        <f t="shared" si="230"/>
        <v>0</v>
      </c>
      <c r="N2912" s="289">
        <f t="shared" ref="N2912:N2923" si="232">M2912*(1-$H$3/100)</f>
        <v>0</v>
      </c>
      <c r="O2912" s="76"/>
    </row>
    <row r="2913" spans="1:15" ht="18.75" customHeight="1" thickTop="1" thickBot="1">
      <c r="A2913" s="162"/>
      <c r="B2913" s="405"/>
      <c r="C2913" s="169" t="s">
        <v>1601</v>
      </c>
      <c r="D2913" s="95">
        <v>7920311</v>
      </c>
      <c r="E2913" s="414" t="s">
        <v>1602</v>
      </c>
      <c r="F2913" s="414"/>
      <c r="G2913" s="414"/>
      <c r="H2913" s="414"/>
      <c r="I2913" s="96" t="s">
        <v>41</v>
      </c>
      <c r="J2913" s="170" t="s">
        <v>1105</v>
      </c>
      <c r="K2913" s="98">
        <v>0</v>
      </c>
      <c r="L2913" s="99">
        <f t="shared" si="229"/>
        <v>0</v>
      </c>
      <c r="M2913" s="290">
        <f t="shared" si="230"/>
        <v>0</v>
      </c>
      <c r="N2913" s="287">
        <f t="shared" si="232"/>
        <v>0</v>
      </c>
      <c r="O2913" s="76"/>
    </row>
    <row r="2914" spans="1:15" ht="18.75" customHeight="1" thickTop="1" thickBot="1">
      <c r="A2914" s="162"/>
      <c r="B2914" s="405"/>
      <c r="C2914" s="197" t="s">
        <v>1603</v>
      </c>
      <c r="D2914" s="37">
        <v>7920401</v>
      </c>
      <c r="E2914" s="408" t="s">
        <v>1608</v>
      </c>
      <c r="F2914" s="408"/>
      <c r="G2914" s="408"/>
      <c r="H2914" s="408"/>
      <c r="I2914" s="65" t="s">
        <v>41</v>
      </c>
      <c r="J2914" s="60" t="s">
        <v>385</v>
      </c>
      <c r="K2914" s="101">
        <v>15.181168501270108</v>
      </c>
      <c r="L2914" s="70">
        <f t="shared" si="229"/>
        <v>15.181168501270108</v>
      </c>
      <c r="M2914" s="66">
        <f t="shared" si="230"/>
        <v>639.27900558848421</v>
      </c>
      <c r="N2914" s="43">
        <f t="shared" si="232"/>
        <v>639.27900558848421</v>
      </c>
      <c r="O2914" s="76"/>
    </row>
    <row r="2915" spans="1:15" ht="18.75" customHeight="1" thickTop="1" thickBot="1">
      <c r="A2915" s="162"/>
      <c r="B2915" s="405"/>
      <c r="C2915" s="197" t="s">
        <v>1604</v>
      </c>
      <c r="D2915" s="37">
        <v>7920402</v>
      </c>
      <c r="E2915" s="408" t="s">
        <v>1608</v>
      </c>
      <c r="F2915" s="408"/>
      <c r="G2915" s="408"/>
      <c r="H2915" s="408"/>
      <c r="I2915" s="65" t="s">
        <v>41</v>
      </c>
      <c r="J2915" s="84" t="s">
        <v>11</v>
      </c>
      <c r="K2915" s="101">
        <v>38.777984758679082</v>
      </c>
      <c r="L2915" s="70">
        <f t="shared" si="229"/>
        <v>38.777984758679082</v>
      </c>
      <c r="M2915" s="66">
        <f t="shared" si="230"/>
        <v>1632.9409381879761</v>
      </c>
      <c r="N2915" s="43">
        <f t="shared" si="232"/>
        <v>1632.9409381879761</v>
      </c>
      <c r="O2915" s="76"/>
    </row>
    <row r="2916" spans="1:15" ht="18.75" customHeight="1" thickTop="1" thickBot="1">
      <c r="A2916" s="162"/>
      <c r="B2916" s="405"/>
      <c r="C2916" s="197" t="s">
        <v>1605</v>
      </c>
      <c r="D2916" s="37">
        <v>7920404</v>
      </c>
      <c r="E2916" s="408" t="s">
        <v>1608</v>
      </c>
      <c r="F2916" s="408"/>
      <c r="G2916" s="408"/>
      <c r="H2916" s="408"/>
      <c r="I2916" s="65" t="s">
        <v>41</v>
      </c>
      <c r="J2916" s="85" t="s">
        <v>386</v>
      </c>
      <c r="K2916" s="101">
        <v>21.616663844199831</v>
      </c>
      <c r="L2916" s="70">
        <f t="shared" si="229"/>
        <v>21.616663844199831</v>
      </c>
      <c r="M2916" s="66">
        <f t="shared" si="230"/>
        <v>910.27771447925488</v>
      </c>
      <c r="N2916" s="43">
        <f t="shared" si="232"/>
        <v>910.27771447925488</v>
      </c>
      <c r="O2916" s="76"/>
    </row>
    <row r="2917" spans="1:15" ht="18.75" customHeight="1" thickTop="1" thickBot="1">
      <c r="A2917" s="162"/>
      <c r="B2917" s="405"/>
      <c r="C2917" s="197" t="s">
        <v>1606</v>
      </c>
      <c r="D2917" s="37">
        <v>7920405</v>
      </c>
      <c r="E2917" s="408" t="s">
        <v>1608</v>
      </c>
      <c r="F2917" s="408"/>
      <c r="G2917" s="408"/>
      <c r="H2917" s="408"/>
      <c r="I2917" s="65" t="s">
        <v>41</v>
      </c>
      <c r="J2917" s="153" t="s">
        <v>438</v>
      </c>
      <c r="K2917" s="101">
        <v>0</v>
      </c>
      <c r="L2917" s="70">
        <f t="shared" si="229"/>
        <v>0</v>
      </c>
      <c r="M2917" s="285">
        <f t="shared" si="230"/>
        <v>0</v>
      </c>
      <c r="N2917" s="289">
        <f t="shared" si="232"/>
        <v>0</v>
      </c>
      <c r="O2917" s="76"/>
    </row>
    <row r="2918" spans="1:15" ht="18.75" customHeight="1" thickTop="1" thickBot="1">
      <c r="A2918" s="162"/>
      <c r="B2918" s="405"/>
      <c r="C2918" s="169" t="s">
        <v>1607</v>
      </c>
      <c r="D2918" s="95">
        <v>7920411</v>
      </c>
      <c r="E2918" s="414" t="s">
        <v>1608</v>
      </c>
      <c r="F2918" s="414"/>
      <c r="G2918" s="414"/>
      <c r="H2918" s="414"/>
      <c r="I2918" s="96" t="s">
        <v>41</v>
      </c>
      <c r="J2918" s="170" t="s">
        <v>1105</v>
      </c>
      <c r="K2918" s="98">
        <v>0</v>
      </c>
      <c r="L2918" s="99">
        <f t="shared" si="229"/>
        <v>0</v>
      </c>
      <c r="M2918" s="290">
        <f t="shared" si="230"/>
        <v>0</v>
      </c>
      <c r="N2918" s="287">
        <f t="shared" si="232"/>
        <v>0</v>
      </c>
      <c r="O2918" s="76"/>
    </row>
    <row r="2919" spans="1:15" ht="18.75" customHeight="1" thickTop="1" thickBot="1">
      <c r="A2919" s="162"/>
      <c r="B2919" s="405"/>
      <c r="C2919" s="197" t="s">
        <v>1609</v>
      </c>
      <c r="D2919" s="37">
        <v>7920601</v>
      </c>
      <c r="E2919" s="408" t="s">
        <v>1614</v>
      </c>
      <c r="F2919" s="408"/>
      <c r="G2919" s="408"/>
      <c r="H2919" s="408"/>
      <c r="I2919" s="65" t="s">
        <v>41</v>
      </c>
      <c r="J2919" s="60" t="s">
        <v>385</v>
      </c>
      <c r="K2919" s="101">
        <v>19.05896697713802</v>
      </c>
      <c r="L2919" s="70">
        <f t="shared" si="229"/>
        <v>19.05896697713802</v>
      </c>
      <c r="M2919" s="66">
        <f t="shared" si="230"/>
        <v>802.57309940728203</v>
      </c>
      <c r="N2919" s="43">
        <f t="shared" si="232"/>
        <v>802.57309940728203</v>
      </c>
      <c r="O2919" s="76"/>
    </row>
    <row r="2920" spans="1:15" ht="18.75" customHeight="1" thickTop="1" thickBot="1">
      <c r="A2920" s="162"/>
      <c r="B2920" s="405"/>
      <c r="C2920" s="197" t="s">
        <v>1610</v>
      </c>
      <c r="D2920" s="37">
        <v>7920602</v>
      </c>
      <c r="E2920" s="408" t="s">
        <v>1614</v>
      </c>
      <c r="F2920" s="408"/>
      <c r="G2920" s="408"/>
      <c r="H2920" s="408"/>
      <c r="I2920" s="65" t="s">
        <v>41</v>
      </c>
      <c r="J2920" s="84" t="s">
        <v>11</v>
      </c>
      <c r="K2920" s="101">
        <v>23.184284504657072</v>
      </c>
      <c r="L2920" s="70">
        <f t="shared" si="229"/>
        <v>23.184284504657072</v>
      </c>
      <c r="M2920" s="66">
        <f t="shared" si="230"/>
        <v>976.29022049110927</v>
      </c>
      <c r="N2920" s="43">
        <f t="shared" si="232"/>
        <v>976.29022049110927</v>
      </c>
      <c r="O2920" s="76"/>
    </row>
    <row r="2921" spans="1:15" ht="18.75" customHeight="1" thickTop="1" thickBot="1">
      <c r="A2921" s="162"/>
      <c r="B2921" s="405"/>
      <c r="C2921" s="197" t="s">
        <v>1611</v>
      </c>
      <c r="D2921" s="37">
        <v>7920604</v>
      </c>
      <c r="E2921" s="408" t="s">
        <v>1614</v>
      </c>
      <c r="F2921" s="408"/>
      <c r="G2921" s="408"/>
      <c r="H2921" s="408"/>
      <c r="I2921" s="65" t="s">
        <v>41</v>
      </c>
      <c r="J2921" s="85" t="s">
        <v>386</v>
      </c>
      <c r="K2921" s="101">
        <v>50.411380186282813</v>
      </c>
      <c r="L2921" s="70">
        <f t="shared" si="229"/>
        <v>50.411380186282813</v>
      </c>
      <c r="M2921" s="66">
        <f t="shared" si="230"/>
        <v>2122.8232196443691</v>
      </c>
      <c r="N2921" s="43">
        <f t="shared" si="232"/>
        <v>2122.8232196443691</v>
      </c>
      <c r="O2921" s="76"/>
    </row>
    <row r="2922" spans="1:15" ht="18.75" customHeight="1" thickTop="1" thickBot="1">
      <c r="A2922" s="162"/>
      <c r="B2922" s="405"/>
      <c r="C2922" s="197" t="s">
        <v>1612</v>
      </c>
      <c r="D2922" s="37">
        <v>7920605</v>
      </c>
      <c r="E2922" s="408" t="s">
        <v>1614</v>
      </c>
      <c r="F2922" s="408"/>
      <c r="G2922" s="408"/>
      <c r="H2922" s="408"/>
      <c r="I2922" s="65" t="s">
        <v>41</v>
      </c>
      <c r="J2922" s="153" t="s">
        <v>438</v>
      </c>
      <c r="K2922" s="101">
        <v>0</v>
      </c>
      <c r="L2922" s="70">
        <f t="shared" si="229"/>
        <v>0</v>
      </c>
      <c r="M2922" s="285">
        <f t="shared" si="230"/>
        <v>0</v>
      </c>
      <c r="N2922" s="289">
        <f t="shared" si="232"/>
        <v>0</v>
      </c>
      <c r="O2922" s="76"/>
    </row>
    <row r="2923" spans="1:15" ht="18.75" customHeight="1" thickTop="1" thickBot="1">
      <c r="A2923" s="162"/>
      <c r="B2923" s="406"/>
      <c r="C2923" s="166" t="s">
        <v>1613</v>
      </c>
      <c r="D2923" s="106">
        <v>7920611</v>
      </c>
      <c r="E2923" s="409" t="s">
        <v>1614</v>
      </c>
      <c r="F2923" s="409"/>
      <c r="G2923" s="409"/>
      <c r="H2923" s="409"/>
      <c r="I2923" s="113" t="s">
        <v>41</v>
      </c>
      <c r="J2923" s="170" t="s">
        <v>1105</v>
      </c>
      <c r="K2923" s="114">
        <v>0</v>
      </c>
      <c r="L2923" s="109">
        <f t="shared" si="229"/>
        <v>0</v>
      </c>
      <c r="M2923" s="281">
        <f t="shared" si="230"/>
        <v>0</v>
      </c>
      <c r="N2923" s="282">
        <f t="shared" si="232"/>
        <v>0</v>
      </c>
      <c r="O2923" s="76"/>
    </row>
    <row r="2924" spans="1:15" ht="18.75" hidden="1" customHeight="1" thickTop="1" thickBot="1">
      <c r="A2924" s="162"/>
      <c r="B2924" s="181"/>
      <c r="C2924" s="253"/>
      <c r="D2924" s="83"/>
      <c r="E2924" s="111"/>
      <c r="F2924" s="111"/>
      <c r="G2924" s="111"/>
      <c r="H2924" s="111"/>
      <c r="I2924" s="218"/>
      <c r="J2924" s="170"/>
      <c r="K2924" s="184">
        <v>0</v>
      </c>
      <c r="L2924" s="77"/>
      <c r="M2924" s="105"/>
      <c r="N2924" s="44"/>
      <c r="O2924" s="76"/>
    </row>
    <row r="2925" spans="1:15" ht="18.75" hidden="1" customHeight="1" thickTop="1" thickBot="1">
      <c r="A2925" s="162"/>
      <c r="B2925" s="181"/>
      <c r="C2925" s="253"/>
      <c r="D2925" s="83"/>
      <c r="E2925" s="111"/>
      <c r="F2925" s="111"/>
      <c r="G2925" s="111"/>
      <c r="H2925" s="111"/>
      <c r="I2925" s="218"/>
      <c r="J2925" s="170"/>
      <c r="K2925" s="184">
        <v>0</v>
      </c>
      <c r="L2925" s="77"/>
      <c r="M2925" s="105"/>
      <c r="N2925" s="44"/>
      <c r="O2925" s="76"/>
    </row>
    <row r="2926" spans="1:15" ht="18.75" hidden="1" customHeight="1" thickTop="1" thickBot="1">
      <c r="A2926" s="162"/>
      <c r="B2926" s="181"/>
      <c r="C2926" s="253"/>
      <c r="D2926" s="83"/>
      <c r="E2926" s="111"/>
      <c r="F2926" s="111"/>
      <c r="G2926" s="111"/>
      <c r="H2926" s="111"/>
      <c r="I2926" s="218"/>
      <c r="J2926" s="170"/>
      <c r="K2926" s="184">
        <v>0</v>
      </c>
      <c r="L2926" s="77"/>
      <c r="M2926" s="105"/>
      <c r="N2926" s="44"/>
      <c r="O2926" s="76"/>
    </row>
    <row r="2927" spans="1:15" ht="18.75" hidden="1" customHeight="1" thickTop="1" thickBot="1">
      <c r="A2927" s="162"/>
      <c r="B2927" s="181"/>
      <c r="C2927" s="253"/>
      <c r="D2927" s="83"/>
      <c r="E2927" s="111"/>
      <c r="F2927" s="111"/>
      <c r="G2927" s="111"/>
      <c r="H2927" s="111"/>
      <c r="I2927" s="218"/>
      <c r="J2927" s="170"/>
      <c r="K2927" s="184">
        <v>0</v>
      </c>
      <c r="L2927" s="77"/>
      <c r="M2927" s="105"/>
      <c r="N2927" s="44"/>
      <c r="O2927" s="76"/>
    </row>
    <row r="2928" spans="1:15" ht="18.75" hidden="1" customHeight="1" thickTop="1" thickBot="1">
      <c r="A2928" s="162"/>
      <c r="B2928" s="181"/>
      <c r="C2928" s="253"/>
      <c r="D2928" s="83"/>
      <c r="E2928" s="111"/>
      <c r="F2928" s="111"/>
      <c r="G2928" s="111"/>
      <c r="H2928" s="111"/>
      <c r="I2928" s="218"/>
      <c r="J2928" s="170"/>
      <c r="K2928" s="184">
        <v>0</v>
      </c>
      <c r="L2928" s="77"/>
      <c r="M2928" s="105"/>
      <c r="N2928" s="44"/>
      <c r="O2928" s="76"/>
    </row>
    <row r="2929" spans="1:15" ht="18.75" hidden="1" customHeight="1" thickTop="1" thickBot="1">
      <c r="A2929" s="162"/>
      <c r="B2929" s="181"/>
      <c r="C2929" s="253"/>
      <c r="D2929" s="83"/>
      <c r="E2929" s="111"/>
      <c r="F2929" s="111"/>
      <c r="G2929" s="111"/>
      <c r="H2929" s="111"/>
      <c r="I2929" s="218"/>
      <c r="J2929" s="170"/>
      <c r="K2929" s="184">
        <v>0</v>
      </c>
      <c r="L2929" s="77"/>
      <c r="M2929" s="105"/>
      <c r="N2929" s="44"/>
      <c r="O2929" s="76"/>
    </row>
    <row r="2930" spans="1:15" ht="18.75" hidden="1" customHeight="1" thickTop="1" thickBot="1">
      <c r="A2930" s="162"/>
      <c r="B2930" s="181"/>
      <c r="C2930" s="253"/>
      <c r="D2930" s="83"/>
      <c r="E2930" s="111"/>
      <c r="F2930" s="111"/>
      <c r="G2930" s="111"/>
      <c r="H2930" s="111"/>
      <c r="I2930" s="218"/>
      <c r="J2930" s="170"/>
      <c r="K2930" s="184">
        <v>0</v>
      </c>
      <c r="L2930" s="77"/>
      <c r="M2930" s="105"/>
      <c r="N2930" s="44"/>
      <c r="O2930" s="76"/>
    </row>
    <row r="2931" spans="1:15" ht="18.75" hidden="1" customHeight="1" thickTop="1" thickBot="1">
      <c r="A2931" s="162"/>
      <c r="B2931" s="181"/>
      <c r="C2931" s="253"/>
      <c r="D2931" s="83"/>
      <c r="E2931" s="111"/>
      <c r="F2931" s="111"/>
      <c r="G2931" s="111"/>
      <c r="H2931" s="111"/>
      <c r="I2931" s="218"/>
      <c r="J2931" s="170"/>
      <c r="K2931" s="184">
        <v>0</v>
      </c>
      <c r="L2931" s="77"/>
      <c r="M2931" s="105"/>
      <c r="N2931" s="44"/>
      <c r="O2931" s="76"/>
    </row>
    <row r="2932" spans="1:15" ht="18.75" hidden="1" customHeight="1" thickTop="1" thickBot="1">
      <c r="A2932" s="162"/>
      <c r="B2932" s="181"/>
      <c r="C2932" s="253"/>
      <c r="D2932" s="83"/>
      <c r="E2932" s="111"/>
      <c r="F2932" s="111"/>
      <c r="G2932" s="111"/>
      <c r="H2932" s="111"/>
      <c r="I2932" s="218"/>
      <c r="J2932" s="170"/>
      <c r="K2932" s="184">
        <v>0</v>
      </c>
      <c r="L2932" s="77"/>
      <c r="M2932" s="105"/>
      <c r="N2932" s="44"/>
      <c r="O2932" s="76"/>
    </row>
    <row r="2933" spans="1:15" ht="18.75" hidden="1" customHeight="1" thickTop="1" thickBot="1">
      <c r="A2933" s="162"/>
      <c r="B2933" s="181"/>
      <c r="C2933" s="253"/>
      <c r="D2933" s="83"/>
      <c r="E2933" s="111"/>
      <c r="F2933" s="111"/>
      <c r="G2933" s="111"/>
      <c r="H2933" s="111"/>
      <c r="I2933" s="218"/>
      <c r="J2933" s="170"/>
      <c r="K2933" s="184">
        <v>0</v>
      </c>
      <c r="L2933" s="77"/>
      <c r="M2933" s="105"/>
      <c r="N2933" s="44"/>
      <c r="O2933" s="76"/>
    </row>
    <row r="2934" spans="1:15" ht="18.75" customHeight="1" thickTop="1" thickBot="1">
      <c r="A2934" s="162"/>
      <c r="B2934" s="407"/>
      <c r="C2934" s="197" t="s">
        <v>43</v>
      </c>
      <c r="D2934" s="37">
        <v>7941401</v>
      </c>
      <c r="E2934" s="408" t="s">
        <v>1616</v>
      </c>
      <c r="F2934" s="408"/>
      <c r="G2934" s="408"/>
      <c r="H2934" s="408"/>
      <c r="I2934" s="65" t="s">
        <v>41</v>
      </c>
      <c r="J2934" s="60" t="s">
        <v>385</v>
      </c>
      <c r="K2934" s="101">
        <v>15.566039999999999</v>
      </c>
      <c r="L2934" s="70">
        <f>K2934*(1-$H$3/100)</f>
        <v>15.566039999999999</v>
      </c>
      <c r="M2934" s="66">
        <f>K2934*$H$2</f>
        <v>655.48594439999999</v>
      </c>
      <c r="N2934" s="43">
        <f>M2934*(1-$H$3/100)</f>
        <v>655.48594439999999</v>
      </c>
      <c r="O2934" s="76"/>
    </row>
    <row r="2935" spans="1:15" ht="18.75" customHeight="1" thickTop="1" thickBot="1">
      <c r="A2935" s="162"/>
      <c r="B2935" s="406"/>
      <c r="C2935" s="166" t="s">
        <v>1615</v>
      </c>
      <c r="D2935" s="106">
        <v>7941404</v>
      </c>
      <c r="E2935" s="409" t="s">
        <v>1616</v>
      </c>
      <c r="F2935" s="409"/>
      <c r="G2935" s="409"/>
      <c r="H2935" s="409"/>
      <c r="I2935" s="107" t="s">
        <v>41</v>
      </c>
      <c r="J2935" s="85" t="s">
        <v>386</v>
      </c>
      <c r="K2935" s="114">
        <v>26.440343999999996</v>
      </c>
      <c r="L2935" s="109">
        <f>K2935*(1-$H$3/100)</f>
        <v>26.440343999999996</v>
      </c>
      <c r="M2935" s="108">
        <f>K2935*$H$2</f>
        <v>1113.4028858399997</v>
      </c>
      <c r="N2935" s="118">
        <f>M2935*(1-$H$3/100)</f>
        <v>1113.4028858399997</v>
      </c>
      <c r="O2935" s="76"/>
    </row>
    <row r="2936" spans="1:15" ht="18.75" hidden="1" customHeight="1" thickTop="1" thickBot="1">
      <c r="A2936" s="162"/>
      <c r="B2936" s="181"/>
      <c r="C2936" s="253"/>
      <c r="D2936" s="83"/>
      <c r="E2936" s="111"/>
      <c r="F2936" s="111"/>
      <c r="G2936" s="111"/>
      <c r="H2936" s="111"/>
      <c r="I2936" s="104"/>
      <c r="J2936" s="85"/>
      <c r="K2936" s="184">
        <v>0</v>
      </c>
      <c r="L2936" s="77"/>
      <c r="M2936" s="105"/>
      <c r="N2936" s="44"/>
      <c r="O2936" s="76"/>
    </row>
    <row r="2937" spans="1:15" ht="18.75" hidden="1" customHeight="1" thickTop="1" thickBot="1">
      <c r="A2937" s="162"/>
      <c r="B2937" s="181"/>
      <c r="C2937" s="253"/>
      <c r="D2937" s="83"/>
      <c r="E2937" s="111"/>
      <c r="F2937" s="111"/>
      <c r="G2937" s="111"/>
      <c r="H2937" s="111"/>
      <c r="I2937" s="104"/>
      <c r="J2937" s="85"/>
      <c r="K2937" s="184">
        <v>0</v>
      </c>
      <c r="L2937" s="77"/>
      <c r="M2937" s="105"/>
      <c r="N2937" s="44"/>
      <c r="O2937" s="76"/>
    </row>
    <row r="2938" spans="1:15" ht="18.75" hidden="1" customHeight="1" thickTop="1" thickBot="1">
      <c r="A2938" s="162"/>
      <c r="B2938" s="181"/>
      <c r="C2938" s="253"/>
      <c r="D2938" s="83"/>
      <c r="E2938" s="111"/>
      <c r="F2938" s="111"/>
      <c r="G2938" s="111"/>
      <c r="H2938" s="111"/>
      <c r="I2938" s="104"/>
      <c r="J2938" s="85"/>
      <c r="K2938" s="184">
        <v>0</v>
      </c>
      <c r="L2938" s="77"/>
      <c r="M2938" s="105"/>
      <c r="N2938" s="44"/>
      <c r="O2938" s="76"/>
    </row>
    <row r="2939" spans="1:15" ht="18.75" hidden="1" customHeight="1" thickTop="1" thickBot="1">
      <c r="A2939" s="162"/>
      <c r="B2939" s="181"/>
      <c r="C2939" s="253"/>
      <c r="D2939" s="83"/>
      <c r="E2939" s="111"/>
      <c r="F2939" s="111"/>
      <c r="G2939" s="111"/>
      <c r="H2939" s="111"/>
      <c r="I2939" s="104"/>
      <c r="J2939" s="85"/>
      <c r="K2939" s="184">
        <v>0</v>
      </c>
      <c r="L2939" s="77"/>
      <c r="M2939" s="105"/>
      <c r="N2939" s="44"/>
      <c r="O2939" s="76"/>
    </row>
    <row r="2940" spans="1:15" ht="18.75" hidden="1" customHeight="1" thickTop="1" thickBot="1">
      <c r="A2940" s="162"/>
      <c r="B2940" s="181"/>
      <c r="C2940" s="253"/>
      <c r="D2940" s="83"/>
      <c r="E2940" s="111"/>
      <c r="F2940" s="111"/>
      <c r="G2940" s="111"/>
      <c r="H2940" s="111"/>
      <c r="I2940" s="104"/>
      <c r="J2940" s="85"/>
      <c r="K2940" s="184">
        <v>0</v>
      </c>
      <c r="L2940" s="77"/>
      <c r="M2940" s="105"/>
      <c r="N2940" s="44"/>
      <c r="O2940" s="76"/>
    </row>
    <row r="2941" spans="1:15" ht="18.75" hidden="1" customHeight="1" thickTop="1" thickBot="1">
      <c r="A2941" s="162"/>
      <c r="B2941" s="181"/>
      <c r="C2941" s="253"/>
      <c r="D2941" s="83"/>
      <c r="E2941" s="111"/>
      <c r="F2941" s="111"/>
      <c r="G2941" s="111"/>
      <c r="H2941" s="111"/>
      <c r="I2941" s="104"/>
      <c r="J2941" s="85"/>
      <c r="K2941" s="184">
        <v>0</v>
      </c>
      <c r="L2941" s="77"/>
      <c r="M2941" s="105"/>
      <c r="N2941" s="44"/>
      <c r="O2941" s="76"/>
    </row>
    <row r="2942" spans="1:15" ht="18.75" hidden="1" customHeight="1" thickTop="1" thickBot="1">
      <c r="A2942" s="162"/>
      <c r="B2942" s="181"/>
      <c r="C2942" s="253"/>
      <c r="D2942" s="83"/>
      <c r="E2942" s="111"/>
      <c r="F2942" s="111"/>
      <c r="G2942" s="111"/>
      <c r="H2942" s="111"/>
      <c r="I2942" s="104"/>
      <c r="J2942" s="85"/>
      <c r="K2942" s="184">
        <v>0</v>
      </c>
      <c r="L2942" s="77"/>
      <c r="M2942" s="105"/>
      <c r="N2942" s="44"/>
      <c r="O2942" s="76"/>
    </row>
    <row r="2943" spans="1:15" ht="18.75" hidden="1" customHeight="1" thickTop="1" thickBot="1">
      <c r="A2943" s="162"/>
      <c r="B2943" s="181"/>
      <c r="C2943" s="253"/>
      <c r="D2943" s="83"/>
      <c r="E2943" s="111"/>
      <c r="F2943" s="111"/>
      <c r="G2943" s="111"/>
      <c r="H2943" s="111"/>
      <c r="I2943" s="104"/>
      <c r="J2943" s="85"/>
      <c r="K2943" s="184">
        <v>0</v>
      </c>
      <c r="L2943" s="77"/>
      <c r="M2943" s="105"/>
      <c r="N2943" s="44"/>
      <c r="O2943" s="76"/>
    </row>
    <row r="2944" spans="1:15" ht="18.75" hidden="1" customHeight="1" thickTop="1" thickBot="1">
      <c r="A2944" s="162"/>
      <c r="B2944" s="181"/>
      <c r="C2944" s="253"/>
      <c r="D2944" s="83"/>
      <c r="E2944" s="111"/>
      <c r="F2944" s="111"/>
      <c r="G2944" s="111"/>
      <c r="H2944" s="111"/>
      <c r="I2944" s="104"/>
      <c r="J2944" s="85"/>
      <c r="K2944" s="184">
        <v>0</v>
      </c>
      <c r="L2944" s="77"/>
      <c r="M2944" s="105"/>
      <c r="N2944" s="44"/>
      <c r="O2944" s="76"/>
    </row>
    <row r="2945" spans="1:15" ht="18.75" hidden="1" customHeight="1" thickTop="1" thickBot="1">
      <c r="A2945" s="162"/>
      <c r="B2945" s="181"/>
      <c r="C2945" s="253"/>
      <c r="D2945" s="83"/>
      <c r="E2945" s="111"/>
      <c r="F2945" s="111"/>
      <c r="G2945" s="111"/>
      <c r="H2945" s="111"/>
      <c r="I2945" s="104"/>
      <c r="J2945" s="85"/>
      <c r="K2945" s="184">
        <v>0</v>
      </c>
      <c r="L2945" s="77"/>
      <c r="M2945" s="105"/>
      <c r="N2945" s="44"/>
      <c r="O2945" s="76"/>
    </row>
    <row r="2946" spans="1:15" ht="18.75" customHeight="1" thickTop="1" thickBot="1">
      <c r="A2946" s="162"/>
      <c r="B2946" s="407"/>
      <c r="C2946" s="136" t="s">
        <v>45</v>
      </c>
      <c r="D2946" s="132">
        <v>7951001</v>
      </c>
      <c r="E2946" s="419" t="s">
        <v>1618</v>
      </c>
      <c r="F2946" s="419"/>
      <c r="G2946" s="419"/>
      <c r="H2946" s="419"/>
      <c r="I2946" s="133" t="s">
        <v>41</v>
      </c>
      <c r="J2946" s="60" t="s">
        <v>385</v>
      </c>
      <c r="K2946" s="101">
        <v>5.5394639999999997</v>
      </c>
      <c r="L2946" s="70">
        <f>K2946*(1-$H$3/100)</f>
        <v>5.5394639999999997</v>
      </c>
      <c r="M2946" s="66">
        <f>K2946*$H$2</f>
        <v>233.26682903999998</v>
      </c>
      <c r="N2946" s="43">
        <f>M2946*(1-$H$3/100)</f>
        <v>233.26682903999998</v>
      </c>
      <c r="O2946" s="76"/>
    </row>
    <row r="2947" spans="1:15" ht="18.75" customHeight="1" thickTop="1" thickBot="1">
      <c r="A2947" s="162"/>
      <c r="B2947" s="406"/>
      <c r="C2947" s="110" t="s">
        <v>1617</v>
      </c>
      <c r="D2947" s="106">
        <v>7951004</v>
      </c>
      <c r="E2947" s="409" t="s">
        <v>1618</v>
      </c>
      <c r="F2947" s="409"/>
      <c r="G2947" s="409"/>
      <c r="H2947" s="409"/>
      <c r="I2947" s="113" t="s">
        <v>41</v>
      </c>
      <c r="J2947" s="85" t="s">
        <v>386</v>
      </c>
      <c r="K2947" s="114">
        <v>7.9536121930567321</v>
      </c>
      <c r="L2947" s="109">
        <f>K2947*(1-$H$3/100)</f>
        <v>7.9536121930567321</v>
      </c>
      <c r="M2947" s="108">
        <f>K2947*$H$2</f>
        <v>334.92660944961898</v>
      </c>
      <c r="N2947" s="118">
        <f>M2947*(1-$H$3/100)</f>
        <v>334.92660944961898</v>
      </c>
      <c r="O2947" s="76"/>
    </row>
    <row r="2948" spans="1:15" ht="18.75" hidden="1" customHeight="1" thickTop="1" thickBot="1">
      <c r="A2948" s="162"/>
      <c r="B2948" s="181"/>
      <c r="C2948" s="111"/>
      <c r="D2948" s="83"/>
      <c r="E2948" s="111"/>
      <c r="F2948" s="111"/>
      <c r="G2948" s="111"/>
      <c r="H2948" s="111"/>
      <c r="I2948" s="218"/>
      <c r="J2948" s="85"/>
      <c r="K2948" s="184">
        <v>0</v>
      </c>
      <c r="L2948" s="77"/>
      <c r="M2948" s="283"/>
      <c r="N2948" s="284"/>
      <c r="O2948" s="76"/>
    </row>
    <row r="2949" spans="1:15" ht="18.75" hidden="1" customHeight="1" thickTop="1" thickBot="1">
      <c r="A2949" s="162"/>
      <c r="B2949" s="181"/>
      <c r="C2949" s="111"/>
      <c r="D2949" s="83"/>
      <c r="E2949" s="111"/>
      <c r="F2949" s="111"/>
      <c r="G2949" s="111"/>
      <c r="H2949" s="111"/>
      <c r="I2949" s="218"/>
      <c r="J2949" s="85"/>
      <c r="K2949" s="184">
        <v>0</v>
      </c>
      <c r="L2949" s="77"/>
      <c r="M2949" s="283"/>
      <c r="N2949" s="284"/>
      <c r="O2949" s="76"/>
    </row>
    <row r="2950" spans="1:15" ht="18.75" hidden="1" customHeight="1" thickTop="1" thickBot="1">
      <c r="A2950" s="162"/>
      <c r="B2950" s="181"/>
      <c r="C2950" s="111"/>
      <c r="D2950" s="83"/>
      <c r="E2950" s="111"/>
      <c r="F2950" s="111"/>
      <c r="G2950" s="111"/>
      <c r="H2950" s="111"/>
      <c r="I2950" s="218"/>
      <c r="J2950" s="85"/>
      <c r="K2950" s="184">
        <v>0</v>
      </c>
      <c r="L2950" s="77"/>
      <c r="M2950" s="283"/>
      <c r="N2950" s="284"/>
      <c r="O2950" s="76"/>
    </row>
    <row r="2951" spans="1:15" ht="18.75" hidden="1" customHeight="1" thickTop="1" thickBot="1">
      <c r="A2951" s="162"/>
      <c r="B2951" s="181"/>
      <c r="C2951" s="111"/>
      <c r="D2951" s="83"/>
      <c r="E2951" s="111"/>
      <c r="F2951" s="111"/>
      <c r="G2951" s="111"/>
      <c r="H2951" s="111"/>
      <c r="I2951" s="218"/>
      <c r="J2951" s="85"/>
      <c r="K2951" s="184">
        <v>0</v>
      </c>
      <c r="L2951" s="77"/>
      <c r="M2951" s="283"/>
      <c r="N2951" s="284"/>
      <c r="O2951" s="76"/>
    </row>
    <row r="2952" spans="1:15" ht="18.75" hidden="1" customHeight="1" thickTop="1" thickBot="1">
      <c r="A2952" s="162"/>
      <c r="B2952" s="181"/>
      <c r="C2952" s="111"/>
      <c r="D2952" s="83"/>
      <c r="E2952" s="111"/>
      <c r="F2952" s="111"/>
      <c r="G2952" s="111"/>
      <c r="H2952" s="111"/>
      <c r="I2952" s="218"/>
      <c r="J2952" s="85"/>
      <c r="K2952" s="184">
        <v>0</v>
      </c>
      <c r="L2952" s="77"/>
      <c r="M2952" s="283"/>
      <c r="N2952" s="284"/>
      <c r="O2952" s="76"/>
    </row>
    <row r="2953" spans="1:15" ht="18.75" hidden="1" customHeight="1" thickTop="1" thickBot="1">
      <c r="A2953" s="162"/>
      <c r="B2953" s="181"/>
      <c r="C2953" s="111"/>
      <c r="D2953" s="83"/>
      <c r="E2953" s="111"/>
      <c r="F2953" s="111"/>
      <c r="G2953" s="111"/>
      <c r="H2953" s="111"/>
      <c r="I2953" s="218"/>
      <c r="J2953" s="85"/>
      <c r="K2953" s="184">
        <v>0</v>
      </c>
      <c r="L2953" s="77"/>
      <c r="M2953" s="283"/>
      <c r="N2953" s="284"/>
      <c r="O2953" s="76"/>
    </row>
    <row r="2954" spans="1:15" ht="18.75" hidden="1" customHeight="1" thickTop="1" thickBot="1">
      <c r="A2954" s="162"/>
      <c r="B2954" s="181"/>
      <c r="C2954" s="111"/>
      <c r="D2954" s="83"/>
      <c r="E2954" s="111"/>
      <c r="F2954" s="111"/>
      <c r="G2954" s="111"/>
      <c r="H2954" s="111"/>
      <c r="I2954" s="218"/>
      <c r="J2954" s="85"/>
      <c r="K2954" s="184">
        <v>0</v>
      </c>
      <c r="L2954" s="77"/>
      <c r="M2954" s="283"/>
      <c r="N2954" s="284"/>
      <c r="O2954" s="76"/>
    </row>
    <row r="2955" spans="1:15" ht="18.75" hidden="1" customHeight="1" thickTop="1" thickBot="1">
      <c r="A2955" s="162"/>
      <c r="B2955" s="181"/>
      <c r="C2955" s="111"/>
      <c r="D2955" s="83"/>
      <c r="E2955" s="111"/>
      <c r="F2955" s="111"/>
      <c r="G2955" s="111"/>
      <c r="H2955" s="111"/>
      <c r="I2955" s="218"/>
      <c r="J2955" s="85"/>
      <c r="K2955" s="184">
        <v>0</v>
      </c>
      <c r="L2955" s="77"/>
      <c r="M2955" s="283"/>
      <c r="N2955" s="284"/>
      <c r="O2955" s="76"/>
    </row>
    <row r="2956" spans="1:15" ht="18.75" hidden="1" customHeight="1" thickTop="1" thickBot="1">
      <c r="A2956" s="162"/>
      <c r="B2956" s="181"/>
      <c r="C2956" s="111"/>
      <c r="D2956" s="83"/>
      <c r="E2956" s="111"/>
      <c r="F2956" s="111"/>
      <c r="G2956" s="111"/>
      <c r="H2956" s="111"/>
      <c r="I2956" s="218"/>
      <c r="J2956" s="85"/>
      <c r="K2956" s="184">
        <v>0</v>
      </c>
      <c r="L2956" s="77"/>
      <c r="M2956" s="283"/>
      <c r="N2956" s="284"/>
      <c r="O2956" s="76"/>
    </row>
    <row r="2957" spans="1:15" ht="18.75" hidden="1" customHeight="1" thickTop="1" thickBot="1">
      <c r="A2957" s="162"/>
      <c r="B2957" s="181"/>
      <c r="C2957" s="111"/>
      <c r="D2957" s="83"/>
      <c r="E2957" s="111"/>
      <c r="F2957" s="111"/>
      <c r="G2957" s="111"/>
      <c r="H2957" s="111"/>
      <c r="I2957" s="218"/>
      <c r="J2957" s="85"/>
      <c r="K2957" s="184">
        <v>0</v>
      </c>
      <c r="L2957" s="77"/>
      <c r="M2957" s="283"/>
      <c r="N2957" s="284"/>
      <c r="O2957" s="76"/>
    </row>
    <row r="2958" spans="1:15" ht="18.75" customHeight="1" thickTop="1" thickBot="1">
      <c r="A2958" s="422" t="s">
        <v>5</v>
      </c>
      <c r="B2958" s="407"/>
      <c r="C2958" s="38" t="s">
        <v>1619</v>
      </c>
      <c r="D2958" s="37">
        <v>7951101</v>
      </c>
      <c r="E2958" s="408" t="s">
        <v>1621</v>
      </c>
      <c r="F2958" s="408"/>
      <c r="G2958" s="408"/>
      <c r="H2958" s="408"/>
      <c r="I2958" s="65" t="s">
        <v>41</v>
      </c>
      <c r="J2958" s="60" t="s">
        <v>385</v>
      </c>
      <c r="K2958" s="101">
        <v>0</v>
      </c>
      <c r="L2958" s="70">
        <f>K2958*(1-$H$3/100)</f>
        <v>0</v>
      </c>
      <c r="M2958" s="285">
        <f>K2958*$H$2</f>
        <v>0</v>
      </c>
      <c r="N2958" s="289">
        <f>M2958*(1-$H$3/100)</f>
        <v>0</v>
      </c>
      <c r="O2958" s="76"/>
    </row>
    <row r="2959" spans="1:15" ht="18.75" customHeight="1" thickTop="1" thickBot="1">
      <c r="A2959" s="423"/>
      <c r="B2959" s="406"/>
      <c r="C2959" s="110" t="s">
        <v>1620</v>
      </c>
      <c r="D2959" s="106">
        <v>7951104</v>
      </c>
      <c r="E2959" s="409" t="s">
        <v>1621</v>
      </c>
      <c r="F2959" s="409"/>
      <c r="G2959" s="409"/>
      <c r="H2959" s="409"/>
      <c r="I2959" s="113" t="s">
        <v>41</v>
      </c>
      <c r="J2959" s="85" t="s">
        <v>386</v>
      </c>
      <c r="K2959" s="114">
        <v>0</v>
      </c>
      <c r="L2959" s="109">
        <f>K2959*(1-$H$3/100)</f>
        <v>0</v>
      </c>
      <c r="M2959" s="281">
        <f>K2959*$H$2</f>
        <v>0</v>
      </c>
      <c r="N2959" s="282">
        <f>M2959*(1-$H$3/100)</f>
        <v>0</v>
      </c>
      <c r="O2959" s="76"/>
    </row>
    <row r="2960" spans="1:15" ht="18.75" hidden="1" customHeight="1" thickTop="1" thickBot="1">
      <c r="A2960" s="423"/>
      <c r="B2960" s="181"/>
      <c r="C2960" s="111"/>
      <c r="D2960" s="83"/>
      <c r="E2960" s="111"/>
      <c r="F2960" s="111"/>
      <c r="G2960" s="111"/>
      <c r="H2960" s="111"/>
      <c r="I2960" s="218"/>
      <c r="J2960" s="85"/>
      <c r="K2960" s="184">
        <v>0</v>
      </c>
      <c r="L2960" s="77"/>
      <c r="M2960" s="283"/>
      <c r="N2960" s="284"/>
      <c r="O2960" s="76"/>
    </row>
    <row r="2961" spans="1:15" ht="18.75" hidden="1" customHeight="1" thickTop="1" thickBot="1">
      <c r="A2961" s="423"/>
      <c r="B2961" s="181"/>
      <c r="C2961" s="111"/>
      <c r="D2961" s="83"/>
      <c r="E2961" s="111"/>
      <c r="F2961" s="111"/>
      <c r="G2961" s="111"/>
      <c r="H2961" s="111"/>
      <c r="I2961" s="218"/>
      <c r="J2961" s="85"/>
      <c r="K2961" s="184">
        <v>0</v>
      </c>
      <c r="L2961" s="77"/>
      <c r="M2961" s="283"/>
      <c r="N2961" s="284"/>
      <c r="O2961" s="76"/>
    </row>
    <row r="2962" spans="1:15" ht="18.75" hidden="1" customHeight="1" thickTop="1" thickBot="1">
      <c r="A2962" s="423"/>
      <c r="B2962" s="181"/>
      <c r="C2962" s="111"/>
      <c r="D2962" s="83"/>
      <c r="E2962" s="111"/>
      <c r="F2962" s="111"/>
      <c r="G2962" s="111"/>
      <c r="H2962" s="111"/>
      <c r="I2962" s="218"/>
      <c r="J2962" s="85"/>
      <c r="K2962" s="184">
        <v>0</v>
      </c>
      <c r="L2962" s="77"/>
      <c r="M2962" s="283"/>
      <c r="N2962" s="284"/>
      <c r="O2962" s="76"/>
    </row>
    <row r="2963" spans="1:15" ht="18.75" hidden="1" customHeight="1" thickTop="1" thickBot="1">
      <c r="A2963" s="423"/>
      <c r="B2963" s="181"/>
      <c r="C2963" s="111"/>
      <c r="D2963" s="83"/>
      <c r="E2963" s="111"/>
      <c r="F2963" s="111"/>
      <c r="G2963" s="111"/>
      <c r="H2963" s="111"/>
      <c r="I2963" s="218"/>
      <c r="J2963" s="85"/>
      <c r="K2963" s="184">
        <v>0</v>
      </c>
      <c r="L2963" s="77"/>
      <c r="M2963" s="283"/>
      <c r="N2963" s="284"/>
      <c r="O2963" s="76"/>
    </row>
    <row r="2964" spans="1:15" ht="18.75" hidden="1" customHeight="1" thickTop="1" thickBot="1">
      <c r="A2964" s="423"/>
      <c r="B2964" s="181"/>
      <c r="C2964" s="111"/>
      <c r="D2964" s="83"/>
      <c r="E2964" s="111"/>
      <c r="F2964" s="111"/>
      <c r="G2964" s="111"/>
      <c r="H2964" s="111"/>
      <c r="I2964" s="218"/>
      <c r="J2964" s="85"/>
      <c r="K2964" s="184">
        <v>0</v>
      </c>
      <c r="L2964" s="77"/>
      <c r="M2964" s="283"/>
      <c r="N2964" s="284"/>
      <c r="O2964" s="76"/>
    </row>
    <row r="2965" spans="1:15" ht="18.75" hidden="1" customHeight="1" thickTop="1" thickBot="1">
      <c r="A2965" s="423"/>
      <c r="B2965" s="181"/>
      <c r="C2965" s="111"/>
      <c r="D2965" s="83"/>
      <c r="E2965" s="111"/>
      <c r="F2965" s="111"/>
      <c r="G2965" s="111"/>
      <c r="H2965" s="111"/>
      <c r="I2965" s="218"/>
      <c r="J2965" s="85"/>
      <c r="K2965" s="184">
        <v>0</v>
      </c>
      <c r="L2965" s="77"/>
      <c r="M2965" s="283"/>
      <c r="N2965" s="284"/>
      <c r="O2965" s="76"/>
    </row>
    <row r="2966" spans="1:15" ht="18.75" hidden="1" customHeight="1" thickTop="1" thickBot="1">
      <c r="A2966" s="423"/>
      <c r="B2966" s="181"/>
      <c r="C2966" s="111"/>
      <c r="D2966" s="83"/>
      <c r="E2966" s="111"/>
      <c r="F2966" s="111"/>
      <c r="G2966" s="111"/>
      <c r="H2966" s="111"/>
      <c r="I2966" s="218"/>
      <c r="J2966" s="85"/>
      <c r="K2966" s="184">
        <v>0</v>
      </c>
      <c r="L2966" s="77"/>
      <c r="M2966" s="283"/>
      <c r="N2966" s="284"/>
      <c r="O2966" s="76"/>
    </row>
    <row r="2967" spans="1:15" ht="18.75" hidden="1" customHeight="1" thickTop="1" thickBot="1">
      <c r="A2967" s="423"/>
      <c r="B2967" s="181"/>
      <c r="C2967" s="111"/>
      <c r="D2967" s="83"/>
      <c r="E2967" s="111"/>
      <c r="F2967" s="111"/>
      <c r="G2967" s="111"/>
      <c r="H2967" s="111"/>
      <c r="I2967" s="218"/>
      <c r="J2967" s="85"/>
      <c r="K2967" s="184">
        <v>0</v>
      </c>
      <c r="L2967" s="77"/>
      <c r="M2967" s="283"/>
      <c r="N2967" s="284"/>
      <c r="O2967" s="76"/>
    </row>
    <row r="2968" spans="1:15" ht="18.75" hidden="1" customHeight="1" thickTop="1" thickBot="1">
      <c r="A2968" s="423"/>
      <c r="B2968" s="181"/>
      <c r="C2968" s="111"/>
      <c r="D2968" s="83"/>
      <c r="E2968" s="111"/>
      <c r="F2968" s="111"/>
      <c r="G2968" s="111"/>
      <c r="H2968" s="111"/>
      <c r="I2968" s="218"/>
      <c r="J2968" s="85"/>
      <c r="K2968" s="184">
        <v>0</v>
      </c>
      <c r="L2968" s="77"/>
      <c r="M2968" s="283"/>
      <c r="N2968" s="284"/>
      <c r="O2968" s="76"/>
    </row>
    <row r="2969" spans="1:15" ht="18.75" hidden="1" customHeight="1" thickTop="1" thickBot="1">
      <c r="A2969" s="423"/>
      <c r="B2969" s="181"/>
      <c r="C2969" s="111"/>
      <c r="D2969" s="83"/>
      <c r="E2969" s="111"/>
      <c r="F2969" s="111"/>
      <c r="G2969" s="111"/>
      <c r="H2969" s="111"/>
      <c r="I2969" s="218"/>
      <c r="J2969" s="85"/>
      <c r="K2969" s="184">
        <v>0</v>
      </c>
      <c r="L2969" s="77"/>
      <c r="M2969" s="283"/>
      <c r="N2969" s="284"/>
      <c r="O2969" s="76"/>
    </row>
    <row r="2970" spans="1:15" ht="18.75" customHeight="1" thickTop="1" thickBot="1">
      <c r="A2970" s="423"/>
      <c r="B2970" s="407"/>
      <c r="C2970" s="38" t="s">
        <v>1622</v>
      </c>
      <c r="D2970" s="37">
        <v>7951301</v>
      </c>
      <c r="E2970" s="408" t="s">
        <v>1626</v>
      </c>
      <c r="F2970" s="408"/>
      <c r="G2970" s="408"/>
      <c r="H2970" s="408"/>
      <c r="I2970" s="65" t="s">
        <v>41</v>
      </c>
      <c r="J2970" s="60" t="s">
        <v>385</v>
      </c>
      <c r="K2970" s="101">
        <v>0</v>
      </c>
      <c r="L2970" s="70">
        <f>K2970*(1-$H$3/100)</f>
        <v>0</v>
      </c>
      <c r="M2970" s="285">
        <f>K2970*$H$2</f>
        <v>0</v>
      </c>
      <c r="N2970" s="289">
        <f>M2970*(1-$H$3/100)</f>
        <v>0</v>
      </c>
      <c r="O2970" s="76"/>
    </row>
    <row r="2971" spans="1:15" ht="18.75" customHeight="1" thickTop="1" thickBot="1">
      <c r="A2971" s="423"/>
      <c r="B2971" s="405"/>
      <c r="C2971" s="112" t="s">
        <v>1623</v>
      </c>
      <c r="D2971" s="95">
        <v>7951304</v>
      </c>
      <c r="E2971" s="414" t="s">
        <v>1626</v>
      </c>
      <c r="F2971" s="414"/>
      <c r="G2971" s="414"/>
      <c r="H2971" s="414"/>
      <c r="I2971" s="96" t="s">
        <v>41</v>
      </c>
      <c r="J2971" s="85" t="s">
        <v>386</v>
      </c>
      <c r="K2971" s="98">
        <v>0</v>
      </c>
      <c r="L2971" s="99">
        <f>K2971*(1-$H$3/100)</f>
        <v>0</v>
      </c>
      <c r="M2971" s="290">
        <f>K2971*$H$2</f>
        <v>0</v>
      </c>
      <c r="N2971" s="287">
        <f>M2971*(1-$H$3/100)</f>
        <v>0</v>
      </c>
      <c r="O2971" s="76"/>
    </row>
    <row r="2972" spans="1:15" ht="18.75" customHeight="1" thickTop="1" thickBot="1">
      <c r="A2972" s="423"/>
      <c r="B2972" s="405"/>
      <c r="C2972" s="38" t="s">
        <v>1624</v>
      </c>
      <c r="D2972" s="37">
        <v>7951401</v>
      </c>
      <c r="E2972" s="408" t="s">
        <v>1627</v>
      </c>
      <c r="F2972" s="408"/>
      <c r="G2972" s="408"/>
      <c r="H2972" s="408"/>
      <c r="I2972" s="65" t="s">
        <v>41</v>
      </c>
      <c r="J2972" s="60" t="s">
        <v>385</v>
      </c>
      <c r="K2972" s="61">
        <v>0</v>
      </c>
      <c r="L2972" s="62">
        <f>K2972*(1-$H$3/100)</f>
        <v>0</v>
      </c>
      <c r="M2972" s="288">
        <f>K2972*$H$2</f>
        <v>0</v>
      </c>
      <c r="N2972" s="286">
        <f>M2972*(1-$H$3/100)</f>
        <v>0</v>
      </c>
      <c r="O2972" s="76"/>
    </row>
    <row r="2973" spans="1:15" ht="18.75" customHeight="1" thickTop="1" thickBot="1">
      <c r="A2973" s="423"/>
      <c r="B2973" s="406"/>
      <c r="C2973" s="110" t="s">
        <v>1625</v>
      </c>
      <c r="D2973" s="106">
        <v>7951404</v>
      </c>
      <c r="E2973" s="409" t="s">
        <v>1627</v>
      </c>
      <c r="F2973" s="409"/>
      <c r="G2973" s="409"/>
      <c r="H2973" s="409"/>
      <c r="I2973" s="113" t="s">
        <v>41</v>
      </c>
      <c r="J2973" s="85" t="s">
        <v>386</v>
      </c>
      <c r="K2973" s="114">
        <v>0</v>
      </c>
      <c r="L2973" s="109">
        <f>K2973*(1-$H$3/100)</f>
        <v>0</v>
      </c>
      <c r="M2973" s="281">
        <f>K2973*$H$2</f>
        <v>0</v>
      </c>
      <c r="N2973" s="282">
        <f>M2973*(1-$H$3/100)</f>
        <v>0</v>
      </c>
      <c r="O2973" s="76"/>
    </row>
    <row r="2974" spans="1:15" ht="18.75" hidden="1" customHeight="1" thickTop="1" thickBot="1">
      <c r="A2974" s="423"/>
      <c r="B2974" s="181"/>
      <c r="C2974" s="111"/>
      <c r="D2974" s="83"/>
      <c r="E2974" s="111"/>
      <c r="F2974" s="111"/>
      <c r="G2974" s="111"/>
      <c r="H2974" s="111"/>
      <c r="I2974" s="218"/>
      <c r="J2974" s="85"/>
      <c r="K2974" s="184">
        <v>0</v>
      </c>
      <c r="L2974" s="77"/>
      <c r="M2974" s="283"/>
      <c r="N2974" s="284"/>
      <c r="O2974" s="76"/>
    </row>
    <row r="2975" spans="1:15" ht="18.75" hidden="1" customHeight="1" thickTop="1" thickBot="1">
      <c r="A2975" s="423"/>
      <c r="B2975" s="181"/>
      <c r="C2975" s="111"/>
      <c r="D2975" s="83"/>
      <c r="E2975" s="111"/>
      <c r="F2975" s="111"/>
      <c r="G2975" s="111"/>
      <c r="H2975" s="111"/>
      <c r="I2975" s="218"/>
      <c r="J2975" s="85"/>
      <c r="K2975" s="184">
        <v>0</v>
      </c>
      <c r="L2975" s="77"/>
      <c r="M2975" s="283"/>
      <c r="N2975" s="284"/>
      <c r="O2975" s="76"/>
    </row>
    <row r="2976" spans="1:15" ht="18.75" hidden="1" customHeight="1" thickTop="1" thickBot="1">
      <c r="A2976" s="423"/>
      <c r="B2976" s="181"/>
      <c r="C2976" s="111"/>
      <c r="D2976" s="83"/>
      <c r="E2976" s="111"/>
      <c r="F2976" s="111"/>
      <c r="G2976" s="111"/>
      <c r="H2976" s="111"/>
      <c r="I2976" s="218"/>
      <c r="J2976" s="85"/>
      <c r="K2976" s="184">
        <v>0</v>
      </c>
      <c r="L2976" s="77"/>
      <c r="M2976" s="283"/>
      <c r="N2976" s="284"/>
      <c r="O2976" s="76"/>
    </row>
    <row r="2977" spans="1:15" ht="18.75" hidden="1" customHeight="1" thickTop="1" thickBot="1">
      <c r="A2977" s="423"/>
      <c r="B2977" s="181"/>
      <c r="C2977" s="111"/>
      <c r="D2977" s="83"/>
      <c r="E2977" s="111"/>
      <c r="F2977" s="111"/>
      <c r="G2977" s="111"/>
      <c r="H2977" s="111"/>
      <c r="I2977" s="218"/>
      <c r="J2977" s="85"/>
      <c r="K2977" s="184">
        <v>0</v>
      </c>
      <c r="L2977" s="77"/>
      <c r="M2977" s="283"/>
      <c r="N2977" s="284"/>
      <c r="O2977" s="76"/>
    </row>
    <row r="2978" spans="1:15" ht="18.75" hidden="1" customHeight="1" thickTop="1" thickBot="1">
      <c r="A2978" s="423"/>
      <c r="B2978" s="181"/>
      <c r="C2978" s="111"/>
      <c r="D2978" s="83"/>
      <c r="E2978" s="111"/>
      <c r="F2978" s="111"/>
      <c r="G2978" s="111"/>
      <c r="H2978" s="111"/>
      <c r="I2978" s="218"/>
      <c r="J2978" s="85"/>
      <c r="K2978" s="184">
        <v>0</v>
      </c>
      <c r="L2978" s="77"/>
      <c r="M2978" s="283"/>
      <c r="N2978" s="284"/>
      <c r="O2978" s="76"/>
    </row>
    <row r="2979" spans="1:15" ht="18.75" hidden="1" customHeight="1" thickTop="1" thickBot="1">
      <c r="A2979" s="423"/>
      <c r="B2979" s="181"/>
      <c r="C2979" s="111"/>
      <c r="D2979" s="83"/>
      <c r="E2979" s="111"/>
      <c r="F2979" s="111"/>
      <c r="G2979" s="111"/>
      <c r="H2979" s="111"/>
      <c r="I2979" s="218"/>
      <c r="J2979" s="85"/>
      <c r="K2979" s="184">
        <v>0</v>
      </c>
      <c r="L2979" s="77"/>
      <c r="M2979" s="283"/>
      <c r="N2979" s="284"/>
      <c r="O2979" s="76"/>
    </row>
    <row r="2980" spans="1:15" ht="18.75" hidden="1" customHeight="1" thickTop="1" thickBot="1">
      <c r="A2980" s="423"/>
      <c r="B2980" s="181"/>
      <c r="C2980" s="111"/>
      <c r="D2980" s="83"/>
      <c r="E2980" s="111"/>
      <c r="F2980" s="111"/>
      <c r="G2980" s="111"/>
      <c r="H2980" s="111"/>
      <c r="I2980" s="218"/>
      <c r="J2980" s="85"/>
      <c r="K2980" s="184">
        <v>0</v>
      </c>
      <c r="L2980" s="77"/>
      <c r="M2980" s="283"/>
      <c r="N2980" s="284"/>
      <c r="O2980" s="76"/>
    </row>
    <row r="2981" spans="1:15" ht="18.75" hidden="1" customHeight="1" thickTop="1" thickBot="1">
      <c r="A2981" s="423"/>
      <c r="B2981" s="181"/>
      <c r="C2981" s="111"/>
      <c r="D2981" s="83"/>
      <c r="E2981" s="111"/>
      <c r="F2981" s="111"/>
      <c r="G2981" s="111"/>
      <c r="H2981" s="111"/>
      <c r="I2981" s="218"/>
      <c r="J2981" s="85"/>
      <c r="K2981" s="184">
        <v>0</v>
      </c>
      <c r="L2981" s="77"/>
      <c r="M2981" s="283"/>
      <c r="N2981" s="284"/>
      <c r="O2981" s="76"/>
    </row>
    <row r="2982" spans="1:15" ht="18.75" hidden="1" customHeight="1" thickTop="1" thickBot="1">
      <c r="A2982" s="423"/>
      <c r="B2982" s="181"/>
      <c r="C2982" s="111"/>
      <c r="D2982" s="83"/>
      <c r="E2982" s="111"/>
      <c r="F2982" s="111"/>
      <c r="G2982" s="111"/>
      <c r="H2982" s="111"/>
      <c r="I2982" s="218"/>
      <c r="J2982" s="85"/>
      <c r="K2982" s="184">
        <v>0</v>
      </c>
      <c r="L2982" s="77"/>
      <c r="M2982" s="283"/>
      <c r="N2982" s="284"/>
      <c r="O2982" s="76"/>
    </row>
    <row r="2983" spans="1:15" ht="18.75" hidden="1" customHeight="1" thickTop="1" thickBot="1">
      <c r="A2983" s="423"/>
      <c r="B2983" s="181"/>
      <c r="C2983" s="111"/>
      <c r="D2983" s="83"/>
      <c r="E2983" s="111"/>
      <c r="F2983" s="111"/>
      <c r="G2983" s="111"/>
      <c r="H2983" s="111"/>
      <c r="I2983" s="218"/>
      <c r="J2983" s="85"/>
      <c r="K2983" s="184">
        <v>0</v>
      </c>
      <c r="L2983" s="77"/>
      <c r="M2983" s="283"/>
      <c r="N2983" s="284"/>
      <c r="O2983" s="76"/>
    </row>
    <row r="2984" spans="1:15" ht="18.75" customHeight="1" thickTop="1" thickBot="1">
      <c r="A2984" s="423"/>
      <c r="B2984" s="407"/>
      <c r="C2984" s="38" t="s">
        <v>1628</v>
      </c>
      <c r="D2984" s="37">
        <v>7952401</v>
      </c>
      <c r="E2984" s="408" t="s">
        <v>1632</v>
      </c>
      <c r="F2984" s="408"/>
      <c r="G2984" s="408"/>
      <c r="H2984" s="408"/>
      <c r="I2984" s="65" t="s">
        <v>41</v>
      </c>
      <c r="J2984" s="60" t="s">
        <v>385</v>
      </c>
      <c r="K2984" s="40">
        <v>11.8543</v>
      </c>
      <c r="L2984" s="41">
        <f>K2984*(1-$H$3/100)</f>
        <v>11.8543</v>
      </c>
      <c r="M2984" s="66">
        <f>K2984*$H$2</f>
        <v>499.184573</v>
      </c>
      <c r="N2984" s="43">
        <f>M2984*(1-$H$3/100)</f>
        <v>499.184573</v>
      </c>
      <c r="O2984" s="76"/>
    </row>
    <row r="2985" spans="1:15" ht="18.75" customHeight="1" thickTop="1" thickBot="1">
      <c r="A2985" s="423"/>
      <c r="B2985" s="405"/>
      <c r="C2985" s="112" t="s">
        <v>1631</v>
      </c>
      <c r="D2985" s="95">
        <v>7952404</v>
      </c>
      <c r="E2985" s="414" t="s">
        <v>1632</v>
      </c>
      <c r="F2985" s="414"/>
      <c r="G2985" s="414"/>
      <c r="H2985" s="414"/>
      <c r="I2985" s="96" t="s">
        <v>41</v>
      </c>
      <c r="J2985" s="85" t="s">
        <v>386</v>
      </c>
      <c r="K2985" s="98">
        <v>16.187670000000001</v>
      </c>
      <c r="L2985" s="99">
        <f>K2985*(1-$H$3/100)</f>
        <v>16.187670000000001</v>
      </c>
      <c r="M2985" s="100">
        <f>K2985*$H$2</f>
        <v>681.66278369999998</v>
      </c>
      <c r="N2985" s="69">
        <f>M2985*(1-$H$3/100)</f>
        <v>681.66278369999998</v>
      </c>
      <c r="O2985" s="76"/>
    </row>
    <row r="2986" spans="1:15" ht="18.75" customHeight="1" thickTop="1" thickBot="1">
      <c r="A2986" s="423"/>
      <c r="B2986" s="405"/>
      <c r="C2986" s="38" t="s">
        <v>1629</v>
      </c>
      <c r="D2986" s="37">
        <v>7952601</v>
      </c>
      <c r="E2986" s="408" t="s">
        <v>1633</v>
      </c>
      <c r="F2986" s="408"/>
      <c r="G2986" s="408"/>
      <c r="H2986" s="408"/>
      <c r="I2986" s="65" t="s">
        <v>41</v>
      </c>
      <c r="J2986" s="60" t="s">
        <v>385</v>
      </c>
      <c r="K2986" s="101">
        <v>13.407679999999999</v>
      </c>
      <c r="L2986" s="70">
        <f>K2986*(1-$H$3/100)</f>
        <v>13.407679999999999</v>
      </c>
      <c r="M2986" s="66">
        <f>K2986*$H$2</f>
        <v>564.59740479999994</v>
      </c>
      <c r="N2986" s="43">
        <f>M2986*(1-$H$3/100)</f>
        <v>564.59740479999994</v>
      </c>
      <c r="O2986" s="76"/>
    </row>
    <row r="2987" spans="1:15" ht="18.75" customHeight="1" thickTop="1" thickBot="1">
      <c r="A2987" s="423"/>
      <c r="B2987" s="406"/>
      <c r="C2987" s="110" t="s">
        <v>1630</v>
      </c>
      <c r="D2987" s="106">
        <v>7952604</v>
      </c>
      <c r="E2987" s="409" t="s">
        <v>1633</v>
      </c>
      <c r="F2987" s="409"/>
      <c r="G2987" s="409"/>
      <c r="H2987" s="409"/>
      <c r="I2987" s="113" t="s">
        <v>41</v>
      </c>
      <c r="J2987" s="85" t="s">
        <v>386</v>
      </c>
      <c r="K2987" s="114">
        <v>17.168769999999999</v>
      </c>
      <c r="L2987" s="109">
        <f>K2987*(1-$H$3/100)</f>
        <v>17.168769999999999</v>
      </c>
      <c r="M2987" s="108">
        <f>K2987*$H$2</f>
        <v>722.97690469999998</v>
      </c>
      <c r="N2987" s="118">
        <f>M2987*(1-$H$3/100)</f>
        <v>722.97690469999998</v>
      </c>
      <c r="O2987" s="76"/>
    </row>
    <row r="2988" spans="1:15" ht="18.75" hidden="1" customHeight="1" thickTop="1" thickBot="1">
      <c r="A2988" s="183"/>
      <c r="B2988" s="181"/>
      <c r="C2988" s="111"/>
      <c r="D2988" s="83"/>
      <c r="E2988" s="111"/>
      <c r="F2988" s="111"/>
      <c r="G2988" s="111"/>
      <c r="H2988" s="111"/>
      <c r="I2988" s="218"/>
      <c r="J2988" s="85"/>
      <c r="K2988" s="184">
        <v>0</v>
      </c>
      <c r="L2988" s="77"/>
      <c r="M2988" s="105"/>
      <c r="N2988" s="44"/>
      <c r="O2988" s="76"/>
    </row>
    <row r="2989" spans="1:15" ht="18.75" hidden="1" customHeight="1" thickTop="1" thickBot="1">
      <c r="A2989" s="183"/>
      <c r="B2989" s="181"/>
      <c r="C2989" s="111"/>
      <c r="D2989" s="83"/>
      <c r="E2989" s="111"/>
      <c r="F2989" s="111"/>
      <c r="G2989" s="111"/>
      <c r="H2989" s="111"/>
      <c r="I2989" s="218"/>
      <c r="J2989" s="85"/>
      <c r="K2989" s="184">
        <v>0</v>
      </c>
      <c r="L2989" s="77"/>
      <c r="M2989" s="105"/>
      <c r="N2989" s="44"/>
      <c r="O2989" s="76"/>
    </row>
    <row r="2990" spans="1:15" ht="18.75" hidden="1" customHeight="1" thickTop="1" thickBot="1">
      <c r="A2990" s="183"/>
      <c r="B2990" s="181"/>
      <c r="C2990" s="111"/>
      <c r="D2990" s="83"/>
      <c r="E2990" s="111"/>
      <c r="F2990" s="111"/>
      <c r="G2990" s="111"/>
      <c r="H2990" s="111"/>
      <c r="I2990" s="218"/>
      <c r="J2990" s="85"/>
      <c r="K2990" s="184">
        <v>0</v>
      </c>
      <c r="L2990" s="77"/>
      <c r="M2990" s="105"/>
      <c r="N2990" s="44"/>
      <c r="O2990" s="76"/>
    </row>
    <row r="2991" spans="1:15" ht="18.75" hidden="1" customHeight="1" thickTop="1" thickBot="1">
      <c r="A2991" s="183"/>
      <c r="B2991" s="181"/>
      <c r="C2991" s="111"/>
      <c r="D2991" s="83"/>
      <c r="E2991" s="111"/>
      <c r="F2991" s="111"/>
      <c r="G2991" s="111"/>
      <c r="H2991" s="111"/>
      <c r="I2991" s="218"/>
      <c r="J2991" s="85"/>
      <c r="K2991" s="184">
        <v>0</v>
      </c>
      <c r="L2991" s="77"/>
      <c r="M2991" s="105"/>
      <c r="N2991" s="44"/>
      <c r="O2991" s="76"/>
    </row>
    <row r="2992" spans="1:15" ht="18.75" hidden="1" customHeight="1" thickTop="1" thickBot="1">
      <c r="A2992" s="183"/>
      <c r="B2992" s="181"/>
      <c r="C2992" s="111"/>
      <c r="D2992" s="83"/>
      <c r="E2992" s="111"/>
      <c r="F2992" s="111"/>
      <c r="G2992" s="111"/>
      <c r="H2992" s="111"/>
      <c r="I2992" s="218"/>
      <c r="J2992" s="85"/>
      <c r="K2992" s="184">
        <v>0</v>
      </c>
      <c r="L2992" s="77"/>
      <c r="M2992" s="105"/>
      <c r="N2992" s="44"/>
      <c r="O2992" s="76"/>
    </row>
    <row r="2993" spans="1:15" ht="18.75" hidden="1" customHeight="1" thickTop="1" thickBot="1">
      <c r="A2993" s="183"/>
      <c r="B2993" s="181"/>
      <c r="C2993" s="111"/>
      <c r="D2993" s="83"/>
      <c r="E2993" s="111"/>
      <c r="F2993" s="111"/>
      <c r="G2993" s="111"/>
      <c r="H2993" s="111"/>
      <c r="I2993" s="218"/>
      <c r="J2993" s="85"/>
      <c r="K2993" s="184">
        <v>0</v>
      </c>
      <c r="L2993" s="77"/>
      <c r="M2993" s="105"/>
      <c r="N2993" s="44"/>
      <c r="O2993" s="76"/>
    </row>
    <row r="2994" spans="1:15" ht="18.75" hidden="1" customHeight="1" thickTop="1" thickBot="1">
      <c r="A2994" s="183"/>
      <c r="B2994" s="181"/>
      <c r="C2994" s="111"/>
      <c r="D2994" s="83"/>
      <c r="E2994" s="111"/>
      <c r="F2994" s="111"/>
      <c r="G2994" s="111"/>
      <c r="H2994" s="111"/>
      <c r="I2994" s="218"/>
      <c r="J2994" s="85"/>
      <c r="K2994" s="184">
        <v>0</v>
      </c>
      <c r="L2994" s="77"/>
      <c r="M2994" s="105"/>
      <c r="N2994" s="44"/>
      <c r="O2994" s="76"/>
    </row>
    <row r="2995" spans="1:15" ht="18.75" hidden="1" customHeight="1" thickTop="1" thickBot="1">
      <c r="A2995" s="183"/>
      <c r="B2995" s="181"/>
      <c r="C2995" s="111"/>
      <c r="D2995" s="83"/>
      <c r="E2995" s="111"/>
      <c r="F2995" s="111"/>
      <c r="G2995" s="111"/>
      <c r="H2995" s="111"/>
      <c r="I2995" s="218"/>
      <c r="J2995" s="85"/>
      <c r="K2995" s="184">
        <v>0</v>
      </c>
      <c r="L2995" s="77"/>
      <c r="M2995" s="105"/>
      <c r="N2995" s="44"/>
      <c r="O2995" s="76"/>
    </row>
    <row r="2996" spans="1:15" ht="18.75" hidden="1" customHeight="1" thickTop="1" thickBot="1">
      <c r="A2996" s="183"/>
      <c r="B2996" s="181"/>
      <c r="C2996" s="111"/>
      <c r="D2996" s="83"/>
      <c r="E2996" s="111"/>
      <c r="F2996" s="111"/>
      <c r="G2996" s="111"/>
      <c r="H2996" s="111"/>
      <c r="I2996" s="218"/>
      <c r="J2996" s="85"/>
      <c r="K2996" s="184">
        <v>0</v>
      </c>
      <c r="L2996" s="77"/>
      <c r="M2996" s="105"/>
      <c r="N2996" s="44"/>
      <c r="O2996" s="76"/>
    </row>
    <row r="2997" spans="1:15" ht="18.75" hidden="1" customHeight="1" thickTop="1" thickBot="1">
      <c r="A2997" s="183"/>
      <c r="B2997" s="181"/>
      <c r="C2997" s="111"/>
      <c r="D2997" s="83"/>
      <c r="E2997" s="111"/>
      <c r="F2997" s="111"/>
      <c r="G2997" s="111"/>
      <c r="H2997" s="111"/>
      <c r="I2997" s="218"/>
      <c r="J2997" s="85"/>
      <c r="K2997" s="184">
        <v>0</v>
      </c>
      <c r="L2997" s="77"/>
      <c r="M2997" s="105"/>
      <c r="N2997" s="44"/>
      <c r="O2997" s="76"/>
    </row>
    <row r="2998" spans="1:15" ht="18.75" customHeight="1" thickTop="1" thickBot="1">
      <c r="A2998" s="162"/>
      <c r="B2998" s="407"/>
      <c r="C2998" s="197" t="s">
        <v>44</v>
      </c>
      <c r="D2998" s="37">
        <v>7958002</v>
      </c>
      <c r="E2998" s="408" t="s">
        <v>1637</v>
      </c>
      <c r="F2998" s="408"/>
      <c r="G2998" s="408"/>
      <c r="H2998" s="408"/>
      <c r="I2998" s="65" t="s">
        <v>41</v>
      </c>
      <c r="J2998" s="84" t="s">
        <v>11</v>
      </c>
      <c r="K2998" s="101">
        <v>10.812457239627433</v>
      </c>
      <c r="L2998" s="70">
        <f>K2998*(1-$H$3/100)</f>
        <v>10.812457239627433</v>
      </c>
      <c r="M2998" s="66">
        <f>K2998*$H$2</f>
        <v>455.31257436071121</v>
      </c>
      <c r="N2998" s="43">
        <f>M2998*(1-$H$3/100)</f>
        <v>455.31257436071121</v>
      </c>
      <c r="O2998" s="76"/>
    </row>
    <row r="2999" spans="1:15" ht="18.75" customHeight="1" thickTop="1" thickBot="1">
      <c r="A2999" s="162"/>
      <c r="B2999" s="405"/>
      <c r="C2999" s="197" t="s">
        <v>1634</v>
      </c>
      <c r="D2999" s="37">
        <v>7958003</v>
      </c>
      <c r="E2999" s="408" t="s">
        <v>1637</v>
      </c>
      <c r="F2999" s="408"/>
      <c r="G2999" s="408"/>
      <c r="H2999" s="408"/>
      <c r="I2999" s="65" t="s">
        <v>41</v>
      </c>
      <c r="J2999" s="165" t="s">
        <v>745</v>
      </c>
      <c r="K2999" s="101">
        <v>2.0820394105358302</v>
      </c>
      <c r="L2999" s="70">
        <f>K2999*(1-$H$3/100)</f>
        <v>2.0820394105358302</v>
      </c>
      <c r="M2999" s="66">
        <f>K2999*$H$2</f>
        <v>87.674679577663809</v>
      </c>
      <c r="N2999" s="43">
        <f>M2999*(1-$H$3/100)</f>
        <v>87.674679577663809</v>
      </c>
      <c r="O2999" s="76"/>
    </row>
    <row r="3000" spans="1:15" ht="18.75" customHeight="1" thickTop="1" thickBot="1">
      <c r="A3000" s="162"/>
      <c r="B3000" s="405"/>
      <c r="C3000" s="197" t="s">
        <v>1635</v>
      </c>
      <c r="D3000" s="37">
        <v>7958005</v>
      </c>
      <c r="E3000" s="408" t="s">
        <v>1637</v>
      </c>
      <c r="F3000" s="408"/>
      <c r="G3000" s="408"/>
      <c r="H3000" s="408"/>
      <c r="I3000" s="65" t="s">
        <v>41</v>
      </c>
      <c r="J3000" s="153" t="s">
        <v>438</v>
      </c>
      <c r="K3000" s="101">
        <v>2.9867298899237928</v>
      </c>
      <c r="L3000" s="70">
        <f>K3000*(1-$H$3/100)</f>
        <v>2.9867298899237928</v>
      </c>
      <c r="M3000" s="66">
        <f>K3000*$H$2</f>
        <v>125.77119566469092</v>
      </c>
      <c r="N3000" s="43">
        <f>M3000*(1-$H$3/100)</f>
        <v>125.77119566469092</v>
      </c>
      <c r="O3000" s="76"/>
    </row>
    <row r="3001" spans="1:15" ht="18.75" customHeight="1" thickTop="1" thickBot="1">
      <c r="A3001" s="162"/>
      <c r="B3001" s="406"/>
      <c r="C3001" s="110" t="s">
        <v>1636</v>
      </c>
      <c r="D3001" s="106">
        <v>7958011</v>
      </c>
      <c r="E3001" s="409" t="s">
        <v>1637</v>
      </c>
      <c r="F3001" s="409"/>
      <c r="G3001" s="409"/>
      <c r="H3001" s="409"/>
      <c r="I3001" s="113" t="s">
        <v>41</v>
      </c>
      <c r="J3001" s="170" t="s">
        <v>1105</v>
      </c>
      <c r="K3001" s="114">
        <v>2.5659475021168503</v>
      </c>
      <c r="L3001" s="109">
        <f>K3001*(1-$H$3/100)</f>
        <v>2.5659475021168503</v>
      </c>
      <c r="M3001" s="108">
        <f>K3001*$H$2</f>
        <v>108.05204931414056</v>
      </c>
      <c r="N3001" s="118">
        <f>M3001*(1-$H$3/100)</f>
        <v>108.05204931414056</v>
      </c>
      <c r="O3001" s="76"/>
    </row>
    <row r="3002" spans="1:15" ht="18.75" hidden="1" customHeight="1" thickTop="1" thickBot="1">
      <c r="A3002" s="162"/>
      <c r="B3002" s="181"/>
      <c r="C3002" s="111"/>
      <c r="D3002" s="83"/>
      <c r="E3002" s="111"/>
      <c r="F3002" s="111"/>
      <c r="G3002" s="111"/>
      <c r="H3002" s="111"/>
      <c r="I3002" s="218"/>
      <c r="J3002" s="170"/>
      <c r="K3002" s="184">
        <v>0</v>
      </c>
      <c r="L3002" s="77"/>
      <c r="M3002" s="105"/>
      <c r="N3002" s="44"/>
      <c r="O3002" s="76"/>
    </row>
    <row r="3003" spans="1:15" ht="18.75" hidden="1" customHeight="1" thickTop="1" thickBot="1">
      <c r="A3003" s="162"/>
      <c r="B3003" s="181"/>
      <c r="C3003" s="111"/>
      <c r="D3003" s="83"/>
      <c r="E3003" s="111"/>
      <c r="F3003" s="111"/>
      <c r="G3003" s="111"/>
      <c r="H3003" s="111"/>
      <c r="I3003" s="218"/>
      <c r="J3003" s="170"/>
      <c r="K3003" s="184">
        <v>0</v>
      </c>
      <c r="L3003" s="77"/>
      <c r="M3003" s="105"/>
      <c r="N3003" s="44"/>
      <c r="O3003" s="76"/>
    </row>
    <row r="3004" spans="1:15" ht="18.75" hidden="1" customHeight="1" thickTop="1" thickBot="1">
      <c r="A3004" s="162"/>
      <c r="B3004" s="181"/>
      <c r="C3004" s="111"/>
      <c r="D3004" s="83"/>
      <c r="E3004" s="111"/>
      <c r="F3004" s="111"/>
      <c r="G3004" s="111"/>
      <c r="H3004" s="111"/>
      <c r="I3004" s="218"/>
      <c r="J3004" s="170"/>
      <c r="K3004" s="184">
        <v>0</v>
      </c>
      <c r="L3004" s="77"/>
      <c r="M3004" s="105"/>
      <c r="N3004" s="44"/>
      <c r="O3004" s="76"/>
    </row>
    <row r="3005" spans="1:15" ht="18.75" hidden="1" customHeight="1" thickTop="1" thickBot="1">
      <c r="A3005" s="162"/>
      <c r="B3005" s="181"/>
      <c r="C3005" s="111"/>
      <c r="D3005" s="83"/>
      <c r="E3005" s="111"/>
      <c r="F3005" s="111"/>
      <c r="G3005" s="111"/>
      <c r="H3005" s="111"/>
      <c r="I3005" s="218"/>
      <c r="J3005" s="170"/>
      <c r="K3005" s="184">
        <v>0</v>
      </c>
      <c r="L3005" s="77"/>
      <c r="M3005" s="105"/>
      <c r="N3005" s="44"/>
      <c r="O3005" s="76"/>
    </row>
    <row r="3006" spans="1:15" ht="18.75" hidden="1" customHeight="1" thickTop="1" thickBot="1">
      <c r="A3006" s="162"/>
      <c r="B3006" s="181"/>
      <c r="C3006" s="111"/>
      <c r="D3006" s="83"/>
      <c r="E3006" s="111"/>
      <c r="F3006" s="111"/>
      <c r="G3006" s="111"/>
      <c r="H3006" s="111"/>
      <c r="I3006" s="218"/>
      <c r="J3006" s="170"/>
      <c r="K3006" s="184">
        <v>0</v>
      </c>
      <c r="L3006" s="77"/>
      <c r="M3006" s="105"/>
      <c r="N3006" s="44"/>
      <c r="O3006" s="76"/>
    </row>
    <row r="3007" spans="1:15" ht="18.75" hidden="1" customHeight="1" thickTop="1" thickBot="1">
      <c r="A3007" s="162"/>
      <c r="B3007" s="181"/>
      <c r="C3007" s="111"/>
      <c r="D3007" s="83"/>
      <c r="E3007" s="111"/>
      <c r="F3007" s="111"/>
      <c r="G3007" s="111"/>
      <c r="H3007" s="111"/>
      <c r="I3007" s="218"/>
      <c r="J3007" s="170"/>
      <c r="K3007" s="184">
        <v>0</v>
      </c>
      <c r="L3007" s="77"/>
      <c r="M3007" s="105"/>
      <c r="N3007" s="44"/>
      <c r="O3007" s="76"/>
    </row>
    <row r="3008" spans="1:15" ht="18.75" hidden="1" customHeight="1" thickTop="1" thickBot="1">
      <c r="A3008" s="162"/>
      <c r="B3008" s="181"/>
      <c r="C3008" s="111"/>
      <c r="D3008" s="83"/>
      <c r="E3008" s="111"/>
      <c r="F3008" s="111"/>
      <c r="G3008" s="111"/>
      <c r="H3008" s="111"/>
      <c r="I3008" s="218"/>
      <c r="J3008" s="170"/>
      <c r="K3008" s="184">
        <v>0</v>
      </c>
      <c r="L3008" s="77"/>
      <c r="M3008" s="105"/>
      <c r="N3008" s="44"/>
      <c r="O3008" s="76"/>
    </row>
    <row r="3009" spans="1:15" ht="18.75" hidden="1" customHeight="1" thickTop="1" thickBot="1">
      <c r="A3009" s="162"/>
      <c r="B3009" s="181"/>
      <c r="C3009" s="111"/>
      <c r="D3009" s="83"/>
      <c r="E3009" s="111"/>
      <c r="F3009" s="111"/>
      <c r="G3009" s="111"/>
      <c r="H3009" s="111"/>
      <c r="I3009" s="218"/>
      <c r="J3009" s="170"/>
      <c r="K3009" s="184">
        <v>0</v>
      </c>
      <c r="L3009" s="77"/>
      <c r="M3009" s="105"/>
      <c r="N3009" s="44"/>
      <c r="O3009" s="76"/>
    </row>
    <row r="3010" spans="1:15" ht="18.75" hidden="1" customHeight="1" thickTop="1" thickBot="1">
      <c r="A3010" s="162"/>
      <c r="B3010" s="181"/>
      <c r="C3010" s="111"/>
      <c r="D3010" s="83"/>
      <c r="E3010" s="111"/>
      <c r="F3010" s="111"/>
      <c r="G3010" s="111"/>
      <c r="H3010" s="111"/>
      <c r="I3010" s="218"/>
      <c r="J3010" s="170"/>
      <c r="K3010" s="184">
        <v>0</v>
      </c>
      <c r="L3010" s="77"/>
      <c r="M3010" s="105"/>
      <c r="N3010" s="44"/>
      <c r="O3010" s="76"/>
    </row>
    <row r="3011" spans="1:15" ht="18.75" hidden="1" customHeight="1" thickTop="1" thickBot="1">
      <c r="A3011" s="162"/>
      <c r="B3011" s="181"/>
      <c r="C3011" s="111"/>
      <c r="D3011" s="83"/>
      <c r="E3011" s="111"/>
      <c r="F3011" s="111"/>
      <c r="G3011" s="111"/>
      <c r="H3011" s="111"/>
      <c r="I3011" s="218"/>
      <c r="J3011" s="170"/>
      <c r="K3011" s="184">
        <v>0</v>
      </c>
      <c r="L3011" s="77"/>
      <c r="M3011" s="105"/>
      <c r="N3011" s="44"/>
      <c r="O3011" s="76"/>
    </row>
    <row r="3012" spans="1:15" ht="18.75" customHeight="1" thickTop="1" thickBot="1">
      <c r="A3012" s="162"/>
      <c r="B3012" s="407"/>
      <c r="C3012" s="185" t="s">
        <v>1640</v>
      </c>
      <c r="D3012" s="186">
        <v>7960206</v>
      </c>
      <c r="E3012" s="420" t="s">
        <v>1643</v>
      </c>
      <c r="F3012" s="420"/>
      <c r="G3012" s="420"/>
      <c r="H3012" s="420"/>
      <c r="I3012" s="187" t="s">
        <v>41</v>
      </c>
      <c r="J3012" s="145" t="s">
        <v>409</v>
      </c>
      <c r="K3012" s="188">
        <v>0</v>
      </c>
      <c r="L3012" s="189">
        <f>K3012*(1-$H$3/100)</f>
        <v>0</v>
      </c>
      <c r="M3012" s="293">
        <f>K3012*$H$2</f>
        <v>0</v>
      </c>
      <c r="N3012" s="294">
        <f>M3012*(1-$H$3/100)</f>
        <v>0</v>
      </c>
      <c r="O3012" s="76"/>
    </row>
    <row r="3013" spans="1:15" ht="18.75" customHeight="1" thickTop="1" thickBot="1">
      <c r="A3013" s="162"/>
      <c r="B3013" s="406"/>
      <c r="C3013" s="166" t="s">
        <v>1641</v>
      </c>
      <c r="D3013" s="106">
        <v>7960506</v>
      </c>
      <c r="E3013" s="409" t="s">
        <v>1642</v>
      </c>
      <c r="F3013" s="409"/>
      <c r="G3013" s="409"/>
      <c r="H3013" s="409"/>
      <c r="I3013" s="113" t="s">
        <v>41</v>
      </c>
      <c r="J3013" s="145" t="s">
        <v>409</v>
      </c>
      <c r="K3013" s="114">
        <v>0</v>
      </c>
      <c r="L3013" s="109">
        <f>K3013*(1-$H$3/100)</f>
        <v>0</v>
      </c>
      <c r="M3013" s="281">
        <f>K3013*$H$2</f>
        <v>0</v>
      </c>
      <c r="N3013" s="282">
        <f>M3013*(1-$H$3/100)</f>
        <v>0</v>
      </c>
      <c r="O3013" s="76"/>
    </row>
    <row r="3014" spans="1:15" ht="18.75" hidden="1" customHeight="1" thickTop="1" thickBot="1">
      <c r="A3014" s="162"/>
      <c r="B3014" s="182"/>
      <c r="C3014" s="166"/>
      <c r="D3014" s="106"/>
      <c r="E3014" s="110"/>
      <c r="F3014" s="110"/>
      <c r="G3014" s="110"/>
      <c r="H3014" s="110"/>
      <c r="I3014" s="113"/>
      <c r="J3014" s="145"/>
      <c r="K3014" s="114">
        <v>0</v>
      </c>
      <c r="L3014" s="109"/>
      <c r="M3014" s="281"/>
      <c r="N3014" s="282"/>
      <c r="O3014" s="76"/>
    </row>
    <row r="3015" spans="1:15" ht="18.75" hidden="1" customHeight="1" thickTop="1" thickBot="1">
      <c r="A3015" s="162"/>
      <c r="B3015" s="182"/>
      <c r="C3015" s="166"/>
      <c r="D3015" s="106"/>
      <c r="E3015" s="110"/>
      <c r="F3015" s="110"/>
      <c r="G3015" s="110"/>
      <c r="H3015" s="110"/>
      <c r="I3015" s="113"/>
      <c r="J3015" s="145"/>
      <c r="K3015" s="114">
        <v>0</v>
      </c>
      <c r="L3015" s="109"/>
      <c r="M3015" s="281"/>
      <c r="N3015" s="282"/>
      <c r="O3015" s="76"/>
    </row>
    <row r="3016" spans="1:15" ht="18.75" hidden="1" customHeight="1" thickTop="1" thickBot="1">
      <c r="A3016" s="162"/>
      <c r="B3016" s="182"/>
      <c r="C3016" s="166"/>
      <c r="D3016" s="106"/>
      <c r="E3016" s="110"/>
      <c r="F3016" s="110"/>
      <c r="G3016" s="110"/>
      <c r="H3016" s="110"/>
      <c r="I3016" s="113"/>
      <c r="J3016" s="145"/>
      <c r="K3016" s="114">
        <v>0</v>
      </c>
      <c r="L3016" s="109"/>
      <c r="M3016" s="281"/>
      <c r="N3016" s="282"/>
      <c r="O3016" s="76"/>
    </row>
    <row r="3017" spans="1:15" ht="18.75" hidden="1" customHeight="1" thickTop="1" thickBot="1">
      <c r="A3017" s="162"/>
      <c r="B3017" s="182"/>
      <c r="C3017" s="166"/>
      <c r="D3017" s="106"/>
      <c r="E3017" s="110"/>
      <c r="F3017" s="110"/>
      <c r="G3017" s="110"/>
      <c r="H3017" s="110"/>
      <c r="I3017" s="113"/>
      <c r="J3017" s="145"/>
      <c r="K3017" s="114">
        <v>0</v>
      </c>
      <c r="L3017" s="109"/>
      <c r="M3017" s="281"/>
      <c r="N3017" s="282"/>
      <c r="O3017" s="76"/>
    </row>
    <row r="3018" spans="1:15" ht="18.75" hidden="1" customHeight="1" thickTop="1" thickBot="1">
      <c r="A3018" s="162"/>
      <c r="B3018" s="182"/>
      <c r="C3018" s="166"/>
      <c r="D3018" s="106"/>
      <c r="E3018" s="110"/>
      <c r="F3018" s="110"/>
      <c r="G3018" s="110"/>
      <c r="H3018" s="110"/>
      <c r="I3018" s="113"/>
      <c r="J3018" s="145"/>
      <c r="K3018" s="114">
        <v>0</v>
      </c>
      <c r="L3018" s="109"/>
      <c r="M3018" s="281"/>
      <c r="N3018" s="282"/>
      <c r="O3018" s="76"/>
    </row>
    <row r="3019" spans="1:15" ht="18.75" hidden="1" customHeight="1" thickTop="1" thickBot="1">
      <c r="A3019" s="162"/>
      <c r="B3019" s="182"/>
      <c r="C3019" s="166"/>
      <c r="D3019" s="106"/>
      <c r="E3019" s="110"/>
      <c r="F3019" s="110"/>
      <c r="G3019" s="110"/>
      <c r="H3019" s="110"/>
      <c r="I3019" s="113"/>
      <c r="J3019" s="145"/>
      <c r="K3019" s="114">
        <v>0</v>
      </c>
      <c r="L3019" s="109"/>
      <c r="M3019" s="281"/>
      <c r="N3019" s="282"/>
      <c r="O3019" s="76"/>
    </row>
    <row r="3020" spans="1:15" ht="18.75" hidden="1" customHeight="1" thickTop="1" thickBot="1">
      <c r="A3020" s="162"/>
      <c r="B3020" s="182"/>
      <c r="C3020" s="166"/>
      <c r="D3020" s="106"/>
      <c r="E3020" s="110"/>
      <c r="F3020" s="110"/>
      <c r="G3020" s="110"/>
      <c r="H3020" s="110"/>
      <c r="I3020" s="113"/>
      <c r="J3020" s="145"/>
      <c r="K3020" s="114">
        <v>0</v>
      </c>
      <c r="L3020" s="109"/>
      <c r="M3020" s="281"/>
      <c r="N3020" s="282"/>
      <c r="O3020" s="76"/>
    </row>
    <row r="3021" spans="1:15" ht="18.75" hidden="1" customHeight="1" thickTop="1" thickBot="1">
      <c r="A3021" s="162"/>
      <c r="B3021" s="182"/>
      <c r="C3021" s="166"/>
      <c r="D3021" s="106"/>
      <c r="E3021" s="110"/>
      <c r="F3021" s="110"/>
      <c r="G3021" s="110"/>
      <c r="H3021" s="110"/>
      <c r="I3021" s="113"/>
      <c r="J3021" s="145"/>
      <c r="K3021" s="114">
        <v>0</v>
      </c>
      <c r="L3021" s="109"/>
      <c r="M3021" s="281"/>
      <c r="N3021" s="282"/>
      <c r="O3021" s="76"/>
    </row>
    <row r="3022" spans="1:15" ht="18.75" hidden="1" customHeight="1" thickTop="1" thickBot="1">
      <c r="A3022" s="162"/>
      <c r="B3022" s="182"/>
      <c r="C3022" s="166"/>
      <c r="D3022" s="106"/>
      <c r="E3022" s="110"/>
      <c r="F3022" s="110"/>
      <c r="G3022" s="110"/>
      <c r="H3022" s="110"/>
      <c r="I3022" s="113"/>
      <c r="J3022" s="145"/>
      <c r="K3022" s="114">
        <v>0</v>
      </c>
      <c r="L3022" s="109"/>
      <c r="M3022" s="281"/>
      <c r="N3022" s="282"/>
      <c r="O3022" s="76"/>
    </row>
    <row r="3023" spans="1:15" ht="18.75" hidden="1" customHeight="1" thickTop="1" thickBot="1">
      <c r="A3023" s="162"/>
      <c r="B3023" s="182"/>
      <c r="C3023" s="166"/>
      <c r="D3023" s="106"/>
      <c r="E3023" s="110"/>
      <c r="F3023" s="110"/>
      <c r="G3023" s="110"/>
      <c r="H3023" s="110"/>
      <c r="I3023" s="113"/>
      <c r="J3023" s="145"/>
      <c r="K3023" s="114">
        <v>0</v>
      </c>
      <c r="L3023" s="109"/>
      <c r="M3023" s="281"/>
      <c r="N3023" s="282"/>
      <c r="O3023" s="76"/>
    </row>
    <row r="3024" spans="1:15" ht="18.75" customHeight="1" thickTop="1" thickBot="1">
      <c r="A3024" s="162"/>
      <c r="B3024" s="146"/>
      <c r="C3024" s="179" t="s">
        <v>1639</v>
      </c>
      <c r="D3024" s="147">
        <v>7964201</v>
      </c>
      <c r="E3024" s="413" t="s">
        <v>1638</v>
      </c>
      <c r="F3024" s="413"/>
      <c r="G3024" s="413"/>
      <c r="H3024" s="413"/>
      <c r="I3024" s="148" t="s">
        <v>41</v>
      </c>
      <c r="J3024" s="60" t="s">
        <v>385</v>
      </c>
      <c r="K3024" s="149">
        <v>0</v>
      </c>
      <c r="L3024" s="150">
        <f>K3024*(1-$H$3/100)</f>
        <v>0</v>
      </c>
      <c r="M3024" s="301">
        <f>K3024*$H$2</f>
        <v>0</v>
      </c>
      <c r="N3024" s="302">
        <f>M3024*(1-$H$3/100)</f>
        <v>0</v>
      </c>
      <c r="O3024" s="76"/>
    </row>
    <row r="3025" spans="1:15" ht="18.75" hidden="1" customHeight="1" thickTop="1" thickBot="1">
      <c r="A3025" s="162"/>
      <c r="B3025" s="129"/>
      <c r="C3025" s="263"/>
      <c r="D3025" s="221"/>
      <c r="E3025" s="220"/>
      <c r="F3025" s="220"/>
      <c r="G3025" s="220"/>
      <c r="H3025" s="220"/>
      <c r="I3025" s="222"/>
      <c r="J3025" s="60"/>
      <c r="K3025" s="223">
        <v>0</v>
      </c>
      <c r="L3025" s="224"/>
      <c r="M3025" s="303"/>
      <c r="N3025" s="304"/>
      <c r="O3025" s="76"/>
    </row>
    <row r="3026" spans="1:15" ht="18.75" hidden="1" customHeight="1" thickTop="1" thickBot="1">
      <c r="A3026" s="162"/>
      <c r="B3026" s="129"/>
      <c r="C3026" s="263"/>
      <c r="D3026" s="221"/>
      <c r="E3026" s="220"/>
      <c r="F3026" s="220"/>
      <c r="G3026" s="220"/>
      <c r="H3026" s="220"/>
      <c r="I3026" s="222"/>
      <c r="J3026" s="60"/>
      <c r="K3026" s="223">
        <v>0</v>
      </c>
      <c r="L3026" s="224"/>
      <c r="M3026" s="303"/>
      <c r="N3026" s="304"/>
      <c r="O3026" s="76"/>
    </row>
    <row r="3027" spans="1:15" ht="18.75" hidden="1" customHeight="1" thickTop="1" thickBot="1">
      <c r="A3027" s="162"/>
      <c r="B3027" s="129"/>
      <c r="C3027" s="263"/>
      <c r="D3027" s="221"/>
      <c r="E3027" s="220"/>
      <c r="F3027" s="220"/>
      <c r="G3027" s="220"/>
      <c r="H3027" s="220"/>
      <c r="I3027" s="222"/>
      <c r="J3027" s="60"/>
      <c r="K3027" s="223">
        <v>0</v>
      </c>
      <c r="L3027" s="224"/>
      <c r="M3027" s="303"/>
      <c r="N3027" s="304"/>
      <c r="O3027" s="76"/>
    </row>
    <row r="3028" spans="1:15" ht="18.75" hidden="1" customHeight="1" thickTop="1" thickBot="1">
      <c r="A3028" s="162"/>
      <c r="B3028" s="129"/>
      <c r="C3028" s="263"/>
      <c r="D3028" s="221"/>
      <c r="E3028" s="220"/>
      <c r="F3028" s="220"/>
      <c r="G3028" s="220"/>
      <c r="H3028" s="220"/>
      <c r="I3028" s="222"/>
      <c r="J3028" s="60"/>
      <c r="K3028" s="223">
        <v>0</v>
      </c>
      <c r="L3028" s="224"/>
      <c r="M3028" s="303"/>
      <c r="N3028" s="304"/>
      <c r="O3028" s="76"/>
    </row>
    <row r="3029" spans="1:15" ht="18.75" hidden="1" customHeight="1" thickTop="1" thickBot="1">
      <c r="A3029" s="162"/>
      <c r="B3029" s="129"/>
      <c r="C3029" s="263"/>
      <c r="D3029" s="221"/>
      <c r="E3029" s="220"/>
      <c r="F3029" s="220"/>
      <c r="G3029" s="220"/>
      <c r="H3029" s="220"/>
      <c r="I3029" s="222"/>
      <c r="J3029" s="60"/>
      <c r="K3029" s="223">
        <v>0</v>
      </c>
      <c r="L3029" s="224"/>
      <c r="M3029" s="303"/>
      <c r="N3029" s="304"/>
      <c r="O3029" s="76"/>
    </row>
    <row r="3030" spans="1:15" ht="18.75" hidden="1" customHeight="1" thickTop="1" thickBot="1">
      <c r="A3030" s="162"/>
      <c r="B3030" s="129"/>
      <c r="C3030" s="263"/>
      <c r="D3030" s="221"/>
      <c r="E3030" s="220"/>
      <c r="F3030" s="220"/>
      <c r="G3030" s="220"/>
      <c r="H3030" s="220"/>
      <c r="I3030" s="222"/>
      <c r="J3030" s="60"/>
      <c r="K3030" s="223">
        <v>0</v>
      </c>
      <c r="L3030" s="224"/>
      <c r="M3030" s="303"/>
      <c r="N3030" s="304"/>
      <c r="O3030" s="76"/>
    </row>
    <row r="3031" spans="1:15" ht="18.75" hidden="1" customHeight="1" thickTop="1" thickBot="1">
      <c r="A3031" s="162"/>
      <c r="B3031" s="129"/>
      <c r="C3031" s="263"/>
      <c r="D3031" s="221"/>
      <c r="E3031" s="220"/>
      <c r="F3031" s="220"/>
      <c r="G3031" s="220"/>
      <c r="H3031" s="220"/>
      <c r="I3031" s="222"/>
      <c r="J3031" s="60"/>
      <c r="K3031" s="223">
        <v>0</v>
      </c>
      <c r="L3031" s="224"/>
      <c r="M3031" s="303"/>
      <c r="N3031" s="304"/>
      <c r="O3031" s="76"/>
    </row>
    <row r="3032" spans="1:15" ht="18.75" hidden="1" customHeight="1" thickTop="1" thickBot="1">
      <c r="A3032" s="162"/>
      <c r="B3032" s="129"/>
      <c r="C3032" s="263"/>
      <c r="D3032" s="221"/>
      <c r="E3032" s="220"/>
      <c r="F3032" s="220"/>
      <c r="G3032" s="220"/>
      <c r="H3032" s="220"/>
      <c r="I3032" s="222"/>
      <c r="J3032" s="60"/>
      <c r="K3032" s="223">
        <v>0</v>
      </c>
      <c r="L3032" s="224"/>
      <c r="M3032" s="303"/>
      <c r="N3032" s="304"/>
      <c r="O3032" s="76"/>
    </row>
    <row r="3033" spans="1:15" ht="18.75" hidden="1" customHeight="1" thickTop="1" thickBot="1">
      <c r="A3033" s="162"/>
      <c r="B3033" s="129"/>
      <c r="C3033" s="263"/>
      <c r="D3033" s="221"/>
      <c r="E3033" s="220"/>
      <c r="F3033" s="220"/>
      <c r="G3033" s="220"/>
      <c r="H3033" s="220"/>
      <c r="I3033" s="222"/>
      <c r="J3033" s="60"/>
      <c r="K3033" s="223">
        <v>0</v>
      </c>
      <c r="L3033" s="224"/>
      <c r="M3033" s="303"/>
      <c r="N3033" s="304"/>
      <c r="O3033" s="76"/>
    </row>
    <row r="3034" spans="1:15" ht="18.75" hidden="1" customHeight="1" thickTop="1" thickBot="1">
      <c r="A3034" s="162"/>
      <c r="B3034" s="129"/>
      <c r="C3034" s="263"/>
      <c r="D3034" s="221"/>
      <c r="E3034" s="220"/>
      <c r="F3034" s="220"/>
      <c r="G3034" s="220"/>
      <c r="H3034" s="220"/>
      <c r="I3034" s="222"/>
      <c r="J3034" s="60"/>
      <c r="K3034" s="223">
        <v>0</v>
      </c>
      <c r="L3034" s="224"/>
      <c r="M3034" s="303"/>
      <c r="N3034" s="304"/>
      <c r="O3034" s="76"/>
    </row>
    <row r="3035" spans="1:15" ht="18.75" customHeight="1" thickTop="1" thickBot="1">
      <c r="A3035" s="162"/>
      <c r="B3035" s="407"/>
      <c r="C3035" s="192" t="s">
        <v>1644</v>
      </c>
      <c r="D3035" s="186">
        <v>7965202</v>
      </c>
      <c r="E3035" s="420" t="s">
        <v>1652</v>
      </c>
      <c r="F3035" s="420"/>
      <c r="G3035" s="420"/>
      <c r="H3035" s="420"/>
      <c r="I3035" s="187" t="s">
        <v>41</v>
      </c>
      <c r="J3035" s="84" t="s">
        <v>11</v>
      </c>
      <c r="K3035" s="188">
        <v>13.560743776460628</v>
      </c>
      <c r="L3035" s="189">
        <f t="shared" ref="L3035:L3042" si="233">K3035*(1-$H$3/100)</f>
        <v>13.560743776460628</v>
      </c>
      <c r="M3035" s="190">
        <f t="shared" ref="M3035:M3042" si="234">K3035*$H$2</f>
        <v>571.04292042675706</v>
      </c>
      <c r="N3035" s="191">
        <f t="shared" ref="N3035:N3042" si="235">M3035*(1-$H$3/100)</f>
        <v>571.04292042675706</v>
      </c>
      <c r="O3035" s="76"/>
    </row>
    <row r="3036" spans="1:15" ht="18.75" customHeight="1" thickTop="1" thickBot="1">
      <c r="A3036" s="162"/>
      <c r="B3036" s="405"/>
      <c r="C3036" s="169" t="s">
        <v>1645</v>
      </c>
      <c r="D3036" s="95">
        <v>7965302</v>
      </c>
      <c r="E3036" s="414" t="s">
        <v>1653</v>
      </c>
      <c r="F3036" s="414"/>
      <c r="G3036" s="414"/>
      <c r="H3036" s="414"/>
      <c r="I3036" s="96" t="s">
        <v>41</v>
      </c>
      <c r="J3036" s="84" t="s">
        <v>11</v>
      </c>
      <c r="K3036" s="98">
        <v>14.230695342929719</v>
      </c>
      <c r="L3036" s="99">
        <f t="shared" si="233"/>
        <v>14.230695342929719</v>
      </c>
      <c r="M3036" s="100">
        <f t="shared" si="234"/>
        <v>599.25458089077051</v>
      </c>
      <c r="N3036" s="69">
        <f t="shared" si="235"/>
        <v>599.25458089077051</v>
      </c>
      <c r="O3036" s="76"/>
    </row>
    <row r="3037" spans="1:15" ht="18.75" customHeight="1" thickTop="1" thickBot="1">
      <c r="A3037" s="162"/>
      <c r="B3037" s="405"/>
      <c r="C3037" s="169" t="s">
        <v>1646</v>
      </c>
      <c r="D3037" s="95">
        <v>7965402</v>
      </c>
      <c r="E3037" s="414" t="s">
        <v>1654</v>
      </c>
      <c r="F3037" s="414"/>
      <c r="G3037" s="414"/>
      <c r="H3037" s="414"/>
      <c r="I3037" s="96" t="s">
        <v>41</v>
      </c>
      <c r="J3037" s="84" t="s">
        <v>11</v>
      </c>
      <c r="K3037" s="98">
        <v>14.928699068585944</v>
      </c>
      <c r="L3037" s="99">
        <f t="shared" si="233"/>
        <v>14.928699068585944</v>
      </c>
      <c r="M3037" s="100">
        <f t="shared" si="234"/>
        <v>628.64751777815411</v>
      </c>
      <c r="N3037" s="69">
        <f t="shared" si="235"/>
        <v>628.64751777815411</v>
      </c>
      <c r="O3037" s="76"/>
    </row>
    <row r="3038" spans="1:15" ht="18.75" customHeight="1" thickTop="1" thickBot="1">
      <c r="A3038" s="162"/>
      <c r="B3038" s="405"/>
      <c r="C3038" s="169" t="s">
        <v>1647</v>
      </c>
      <c r="D3038" s="95">
        <v>7965502</v>
      </c>
      <c r="E3038" s="414" t="s">
        <v>1655</v>
      </c>
      <c r="F3038" s="414"/>
      <c r="G3038" s="414"/>
      <c r="H3038" s="414"/>
      <c r="I3038" s="96" t="s">
        <v>41</v>
      </c>
      <c r="J3038" s="84" t="s">
        <v>11</v>
      </c>
      <c r="K3038" s="98">
        <v>15.604426079593564</v>
      </c>
      <c r="L3038" s="99">
        <f t="shared" si="233"/>
        <v>15.604426079593564</v>
      </c>
      <c r="M3038" s="100">
        <f t="shared" si="234"/>
        <v>657.10238221168493</v>
      </c>
      <c r="N3038" s="69">
        <f t="shared" si="235"/>
        <v>657.10238221168493</v>
      </c>
      <c r="O3038" s="76"/>
    </row>
    <row r="3039" spans="1:15" ht="18.75" customHeight="1" thickTop="1" thickBot="1">
      <c r="A3039" s="162"/>
      <c r="B3039" s="405"/>
      <c r="C3039" s="169" t="s">
        <v>1648</v>
      </c>
      <c r="D3039" s="95">
        <v>7965602</v>
      </c>
      <c r="E3039" s="414" t="s">
        <v>1656</v>
      </c>
      <c r="F3039" s="414"/>
      <c r="G3039" s="414"/>
      <c r="H3039" s="414"/>
      <c r="I3039" s="96" t="s">
        <v>41</v>
      </c>
      <c r="J3039" s="84" t="s">
        <v>11</v>
      </c>
      <c r="K3039" s="98">
        <v>16.240550042337002</v>
      </c>
      <c r="L3039" s="99">
        <f t="shared" si="233"/>
        <v>16.240550042337002</v>
      </c>
      <c r="M3039" s="100">
        <f t="shared" si="234"/>
        <v>683.8895622828112</v>
      </c>
      <c r="N3039" s="69">
        <f t="shared" si="235"/>
        <v>683.8895622828112</v>
      </c>
      <c r="O3039" s="76"/>
    </row>
    <row r="3040" spans="1:15" ht="18.75" customHeight="1" thickTop="1" thickBot="1">
      <c r="A3040" s="162"/>
      <c r="B3040" s="405"/>
      <c r="C3040" s="169" t="s">
        <v>1649</v>
      </c>
      <c r="D3040" s="95">
        <v>7965702</v>
      </c>
      <c r="E3040" s="414" t="s">
        <v>1657</v>
      </c>
      <c r="F3040" s="414"/>
      <c r="G3040" s="414"/>
      <c r="H3040" s="414"/>
      <c r="I3040" s="96" t="s">
        <v>41</v>
      </c>
      <c r="J3040" s="84" t="s">
        <v>11</v>
      </c>
      <c r="K3040" s="98">
        <v>16.910501608806097</v>
      </c>
      <c r="L3040" s="99">
        <f t="shared" si="233"/>
        <v>16.910501608806097</v>
      </c>
      <c r="M3040" s="100">
        <f t="shared" si="234"/>
        <v>712.10122274682476</v>
      </c>
      <c r="N3040" s="69">
        <f t="shared" si="235"/>
        <v>712.10122274682476</v>
      </c>
      <c r="O3040" s="76"/>
    </row>
    <row r="3041" spans="1:15" ht="18.75" customHeight="1" thickTop="1" thickBot="1">
      <c r="A3041" s="162"/>
      <c r="B3041" s="405"/>
      <c r="C3041" s="169" t="s">
        <v>1650</v>
      </c>
      <c r="D3041" s="95">
        <v>7965802</v>
      </c>
      <c r="E3041" s="414" t="s">
        <v>1658</v>
      </c>
      <c r="F3041" s="414"/>
      <c r="G3041" s="414"/>
      <c r="H3041" s="414"/>
      <c r="I3041" s="96" t="s">
        <v>41</v>
      </c>
      <c r="J3041" s="84" t="s">
        <v>11</v>
      </c>
      <c r="K3041" s="98">
        <v>17.580453175275192</v>
      </c>
      <c r="L3041" s="99">
        <f t="shared" si="233"/>
        <v>17.580453175275192</v>
      </c>
      <c r="M3041" s="100">
        <f t="shared" si="234"/>
        <v>740.31288321083832</v>
      </c>
      <c r="N3041" s="69">
        <f t="shared" si="235"/>
        <v>740.31288321083832</v>
      </c>
      <c r="O3041" s="76"/>
    </row>
    <row r="3042" spans="1:15" ht="18.75" customHeight="1" thickTop="1" thickBot="1">
      <c r="A3042" s="162"/>
      <c r="B3042" s="406"/>
      <c r="C3042" s="166" t="s">
        <v>1651</v>
      </c>
      <c r="D3042" s="106">
        <v>7965902</v>
      </c>
      <c r="E3042" s="409" t="s">
        <v>1659</v>
      </c>
      <c r="F3042" s="409"/>
      <c r="G3042" s="409"/>
      <c r="H3042" s="409"/>
      <c r="I3042" s="113" t="s">
        <v>41</v>
      </c>
      <c r="J3042" s="84" t="s">
        <v>11</v>
      </c>
      <c r="K3042" s="114">
        <v>18.25040474174428</v>
      </c>
      <c r="L3042" s="109">
        <f t="shared" si="233"/>
        <v>18.25040474174428</v>
      </c>
      <c r="M3042" s="108">
        <f t="shared" si="234"/>
        <v>768.52454367485166</v>
      </c>
      <c r="N3042" s="118">
        <f t="shared" si="235"/>
        <v>768.52454367485166</v>
      </c>
      <c r="O3042" s="76"/>
    </row>
    <row r="3043" spans="1:15" ht="18.75" hidden="1" customHeight="1" thickTop="1" thickBot="1">
      <c r="A3043" s="162"/>
      <c r="B3043" s="182"/>
      <c r="C3043" s="166"/>
      <c r="D3043" s="106"/>
      <c r="E3043" s="110"/>
      <c r="F3043" s="110"/>
      <c r="G3043" s="110"/>
      <c r="H3043" s="110"/>
      <c r="I3043" s="113"/>
      <c r="J3043" s="84"/>
      <c r="K3043" s="114">
        <v>0</v>
      </c>
      <c r="L3043" s="109"/>
      <c r="M3043" s="108"/>
      <c r="N3043" s="118"/>
      <c r="O3043" s="76"/>
    </row>
    <row r="3044" spans="1:15" ht="18.75" hidden="1" customHeight="1" thickTop="1" thickBot="1">
      <c r="A3044" s="162"/>
      <c r="B3044" s="182"/>
      <c r="C3044" s="166"/>
      <c r="D3044" s="106"/>
      <c r="E3044" s="110"/>
      <c r="F3044" s="110"/>
      <c r="G3044" s="110"/>
      <c r="H3044" s="110"/>
      <c r="I3044" s="113"/>
      <c r="J3044" s="84"/>
      <c r="K3044" s="114">
        <v>0</v>
      </c>
      <c r="L3044" s="109"/>
      <c r="M3044" s="108"/>
      <c r="N3044" s="118"/>
      <c r="O3044" s="76"/>
    </row>
    <row r="3045" spans="1:15" ht="18.75" hidden="1" customHeight="1" thickTop="1" thickBot="1">
      <c r="A3045" s="162"/>
      <c r="B3045" s="182"/>
      <c r="C3045" s="166"/>
      <c r="D3045" s="106"/>
      <c r="E3045" s="110"/>
      <c r="F3045" s="110"/>
      <c r="G3045" s="110"/>
      <c r="H3045" s="110"/>
      <c r="I3045" s="113"/>
      <c r="J3045" s="84"/>
      <c r="K3045" s="114">
        <v>0</v>
      </c>
      <c r="L3045" s="109"/>
      <c r="M3045" s="108"/>
      <c r="N3045" s="118"/>
      <c r="O3045" s="76"/>
    </row>
    <row r="3046" spans="1:15" ht="18.75" hidden="1" customHeight="1" thickTop="1" thickBot="1">
      <c r="A3046" s="162"/>
      <c r="B3046" s="182"/>
      <c r="C3046" s="166"/>
      <c r="D3046" s="106"/>
      <c r="E3046" s="110"/>
      <c r="F3046" s="110"/>
      <c r="G3046" s="110"/>
      <c r="H3046" s="110"/>
      <c r="I3046" s="113"/>
      <c r="J3046" s="84"/>
      <c r="K3046" s="114">
        <v>0</v>
      </c>
      <c r="L3046" s="109"/>
      <c r="M3046" s="108"/>
      <c r="N3046" s="118"/>
      <c r="O3046" s="76"/>
    </row>
    <row r="3047" spans="1:15" ht="18.75" hidden="1" customHeight="1" thickTop="1" thickBot="1">
      <c r="A3047" s="162"/>
      <c r="B3047" s="182"/>
      <c r="C3047" s="166"/>
      <c r="D3047" s="106"/>
      <c r="E3047" s="110"/>
      <c r="F3047" s="110"/>
      <c r="G3047" s="110"/>
      <c r="H3047" s="110"/>
      <c r="I3047" s="113"/>
      <c r="J3047" s="84"/>
      <c r="K3047" s="114">
        <v>0</v>
      </c>
      <c r="L3047" s="109"/>
      <c r="M3047" s="108"/>
      <c r="N3047" s="118"/>
      <c r="O3047" s="76"/>
    </row>
    <row r="3048" spans="1:15" ht="18.75" hidden="1" customHeight="1" thickTop="1" thickBot="1">
      <c r="A3048" s="162"/>
      <c r="B3048" s="182"/>
      <c r="C3048" s="166"/>
      <c r="D3048" s="106"/>
      <c r="E3048" s="110"/>
      <c r="F3048" s="110"/>
      <c r="G3048" s="110"/>
      <c r="H3048" s="110"/>
      <c r="I3048" s="113"/>
      <c r="J3048" s="84"/>
      <c r="K3048" s="114">
        <v>0</v>
      </c>
      <c r="L3048" s="109"/>
      <c r="M3048" s="108"/>
      <c r="N3048" s="118"/>
      <c r="O3048" s="76"/>
    </row>
    <row r="3049" spans="1:15" ht="18.75" hidden="1" customHeight="1" thickTop="1" thickBot="1">
      <c r="A3049" s="162"/>
      <c r="B3049" s="182"/>
      <c r="C3049" s="166"/>
      <c r="D3049" s="106"/>
      <c r="E3049" s="110"/>
      <c r="F3049" s="110"/>
      <c r="G3049" s="110"/>
      <c r="H3049" s="110"/>
      <c r="I3049" s="113"/>
      <c r="J3049" s="84"/>
      <c r="K3049" s="114">
        <v>0</v>
      </c>
      <c r="L3049" s="109"/>
      <c r="M3049" s="108"/>
      <c r="N3049" s="118"/>
      <c r="O3049" s="76"/>
    </row>
    <row r="3050" spans="1:15" ht="18.75" hidden="1" customHeight="1" thickTop="1" thickBot="1">
      <c r="A3050" s="162"/>
      <c r="B3050" s="182"/>
      <c r="C3050" s="166"/>
      <c r="D3050" s="106"/>
      <c r="E3050" s="110"/>
      <c r="F3050" s="110"/>
      <c r="G3050" s="110"/>
      <c r="H3050" s="110"/>
      <c r="I3050" s="113"/>
      <c r="J3050" s="84"/>
      <c r="K3050" s="114">
        <v>0</v>
      </c>
      <c r="L3050" s="109"/>
      <c r="M3050" s="108"/>
      <c r="N3050" s="118"/>
      <c r="O3050" s="76"/>
    </row>
    <row r="3051" spans="1:15" ht="18.75" hidden="1" customHeight="1" thickTop="1" thickBot="1">
      <c r="A3051" s="162"/>
      <c r="B3051" s="182"/>
      <c r="C3051" s="166"/>
      <c r="D3051" s="106"/>
      <c r="E3051" s="110"/>
      <c r="F3051" s="110"/>
      <c r="G3051" s="110"/>
      <c r="H3051" s="110"/>
      <c r="I3051" s="113"/>
      <c r="J3051" s="84"/>
      <c r="K3051" s="114">
        <v>0</v>
      </c>
      <c r="L3051" s="109"/>
      <c r="M3051" s="108"/>
      <c r="N3051" s="118"/>
      <c r="O3051" s="76"/>
    </row>
    <row r="3052" spans="1:15" ht="18.75" hidden="1" customHeight="1" thickTop="1" thickBot="1">
      <c r="A3052" s="162"/>
      <c r="B3052" s="182"/>
      <c r="C3052" s="166"/>
      <c r="D3052" s="106"/>
      <c r="E3052" s="110"/>
      <c r="F3052" s="110"/>
      <c r="G3052" s="110"/>
      <c r="H3052" s="110"/>
      <c r="I3052" s="113"/>
      <c r="J3052" s="84"/>
      <c r="K3052" s="114">
        <v>0</v>
      </c>
      <c r="L3052" s="109"/>
      <c r="M3052" s="108"/>
      <c r="N3052" s="118"/>
      <c r="O3052" s="76"/>
    </row>
    <row r="3053" spans="1:15" ht="18.75" customHeight="1" thickTop="1" thickBot="1">
      <c r="A3053" s="162"/>
      <c r="B3053" s="146"/>
      <c r="C3053" s="179" t="s">
        <v>1660</v>
      </c>
      <c r="D3053" s="147">
        <v>7968009</v>
      </c>
      <c r="E3053" s="413" t="s">
        <v>1661</v>
      </c>
      <c r="F3053" s="413"/>
      <c r="G3053" s="413"/>
      <c r="H3053" s="413"/>
      <c r="I3053" s="148" t="s">
        <v>41</v>
      </c>
      <c r="J3053" s="144" t="s">
        <v>572</v>
      </c>
      <c r="K3053" s="149">
        <v>18.982299999999999</v>
      </c>
      <c r="L3053" s="150">
        <f>K3053*(1-$H$3/100)</f>
        <v>18.982299999999999</v>
      </c>
      <c r="M3053" s="151">
        <f>K3053*$H$2</f>
        <v>799.34465299999988</v>
      </c>
      <c r="N3053" s="152">
        <f>M3053*(1-$H$3/100)</f>
        <v>799.34465299999988</v>
      </c>
      <c r="O3053" s="76"/>
    </row>
    <row r="3054" spans="1:15" ht="18.75" hidden="1" customHeight="1" thickTop="1" thickBot="1">
      <c r="A3054" s="162"/>
      <c r="B3054" s="146"/>
      <c r="C3054" s="166"/>
      <c r="D3054" s="106"/>
      <c r="E3054" s="110"/>
      <c r="F3054" s="110"/>
      <c r="G3054" s="110"/>
      <c r="H3054" s="110"/>
      <c r="I3054" s="107"/>
      <c r="J3054" s="144"/>
      <c r="K3054" s="109">
        <v>0</v>
      </c>
      <c r="L3054" s="109"/>
      <c r="M3054" s="108"/>
      <c r="N3054" s="118"/>
      <c r="O3054" s="76"/>
    </row>
    <row r="3055" spans="1:15" ht="18.75" hidden="1" customHeight="1" thickTop="1" thickBot="1">
      <c r="A3055" s="162"/>
      <c r="B3055" s="146"/>
      <c r="C3055" s="166"/>
      <c r="D3055" s="106"/>
      <c r="E3055" s="110"/>
      <c r="F3055" s="110"/>
      <c r="G3055" s="110"/>
      <c r="H3055" s="110"/>
      <c r="I3055" s="107"/>
      <c r="J3055" s="144"/>
      <c r="K3055" s="109">
        <v>0</v>
      </c>
      <c r="L3055" s="109"/>
      <c r="M3055" s="108"/>
      <c r="N3055" s="118"/>
      <c r="O3055" s="76"/>
    </row>
    <row r="3056" spans="1:15" ht="18.75" hidden="1" customHeight="1" thickTop="1" thickBot="1">
      <c r="A3056" s="162"/>
      <c r="B3056" s="146"/>
      <c r="C3056" s="166"/>
      <c r="D3056" s="106"/>
      <c r="E3056" s="110"/>
      <c r="F3056" s="110"/>
      <c r="G3056" s="110"/>
      <c r="H3056" s="110"/>
      <c r="I3056" s="107"/>
      <c r="J3056" s="144"/>
      <c r="K3056" s="109">
        <v>0</v>
      </c>
      <c r="L3056" s="109"/>
      <c r="M3056" s="108"/>
      <c r="N3056" s="118"/>
      <c r="O3056" s="76"/>
    </row>
    <row r="3057" spans="1:15" ht="18.75" hidden="1" customHeight="1" thickTop="1" thickBot="1">
      <c r="A3057" s="162"/>
      <c r="B3057" s="146"/>
      <c r="C3057" s="166"/>
      <c r="D3057" s="106"/>
      <c r="E3057" s="110"/>
      <c r="F3057" s="110"/>
      <c r="G3057" s="110"/>
      <c r="H3057" s="110"/>
      <c r="I3057" s="107"/>
      <c r="J3057" s="144"/>
      <c r="K3057" s="109">
        <v>0</v>
      </c>
      <c r="L3057" s="109"/>
      <c r="M3057" s="108"/>
      <c r="N3057" s="118"/>
      <c r="O3057" s="76"/>
    </row>
    <row r="3058" spans="1:15" ht="18.75" hidden="1" customHeight="1" thickTop="1" thickBot="1">
      <c r="A3058" s="162"/>
      <c r="B3058" s="146"/>
      <c r="C3058" s="166"/>
      <c r="D3058" s="106"/>
      <c r="E3058" s="110"/>
      <c r="F3058" s="110"/>
      <c r="G3058" s="110"/>
      <c r="H3058" s="110"/>
      <c r="I3058" s="107"/>
      <c r="J3058" s="144"/>
      <c r="K3058" s="109">
        <v>0</v>
      </c>
      <c r="L3058" s="109"/>
      <c r="M3058" s="108"/>
      <c r="N3058" s="118"/>
      <c r="O3058" s="76"/>
    </row>
    <row r="3059" spans="1:15" ht="18.75" hidden="1" customHeight="1" thickTop="1" thickBot="1">
      <c r="A3059" s="162"/>
      <c r="B3059" s="146"/>
      <c r="C3059" s="166"/>
      <c r="D3059" s="106"/>
      <c r="E3059" s="110"/>
      <c r="F3059" s="110"/>
      <c r="G3059" s="110"/>
      <c r="H3059" s="110"/>
      <c r="I3059" s="107"/>
      <c r="J3059" s="144"/>
      <c r="K3059" s="109">
        <v>0</v>
      </c>
      <c r="L3059" s="109"/>
      <c r="M3059" s="108"/>
      <c r="N3059" s="118"/>
      <c r="O3059" s="76"/>
    </row>
    <row r="3060" spans="1:15" ht="18.75" hidden="1" customHeight="1" thickTop="1" thickBot="1">
      <c r="A3060" s="162"/>
      <c r="B3060" s="146"/>
      <c r="C3060" s="166"/>
      <c r="D3060" s="106"/>
      <c r="E3060" s="110"/>
      <c r="F3060" s="110"/>
      <c r="G3060" s="110"/>
      <c r="H3060" s="110"/>
      <c r="I3060" s="107"/>
      <c r="J3060" s="144"/>
      <c r="K3060" s="109">
        <v>0</v>
      </c>
      <c r="L3060" s="109"/>
      <c r="M3060" s="108"/>
      <c r="N3060" s="118"/>
      <c r="O3060" s="76"/>
    </row>
    <row r="3061" spans="1:15" ht="18.75" hidden="1" customHeight="1" thickTop="1" thickBot="1">
      <c r="A3061" s="162"/>
      <c r="B3061" s="146"/>
      <c r="C3061" s="166"/>
      <c r="D3061" s="106"/>
      <c r="E3061" s="110"/>
      <c r="F3061" s="110"/>
      <c r="G3061" s="110"/>
      <c r="H3061" s="110"/>
      <c r="I3061" s="107"/>
      <c r="J3061" s="144"/>
      <c r="K3061" s="109">
        <v>0</v>
      </c>
      <c r="L3061" s="109"/>
      <c r="M3061" s="108"/>
      <c r="N3061" s="118"/>
      <c r="O3061" s="76"/>
    </row>
    <row r="3062" spans="1:15" ht="18.75" hidden="1" customHeight="1" thickTop="1" thickBot="1">
      <c r="A3062" s="162"/>
      <c r="B3062" s="146"/>
      <c r="C3062" s="166"/>
      <c r="D3062" s="106"/>
      <c r="E3062" s="110"/>
      <c r="F3062" s="110"/>
      <c r="G3062" s="110"/>
      <c r="H3062" s="110"/>
      <c r="I3062" s="107"/>
      <c r="J3062" s="144"/>
      <c r="K3062" s="109">
        <v>0</v>
      </c>
      <c r="L3062" s="109"/>
      <c r="M3062" s="108"/>
      <c r="N3062" s="118"/>
      <c r="O3062" s="76"/>
    </row>
    <row r="3063" spans="1:15" ht="18.75" hidden="1" customHeight="1" thickTop="1" thickBot="1">
      <c r="A3063" s="162"/>
      <c r="B3063" s="146"/>
      <c r="C3063" s="166"/>
      <c r="D3063" s="106"/>
      <c r="E3063" s="110"/>
      <c r="F3063" s="110"/>
      <c r="G3063" s="110"/>
      <c r="H3063" s="110"/>
      <c r="I3063" s="107"/>
      <c r="J3063" s="144"/>
      <c r="K3063" s="109">
        <v>0</v>
      </c>
      <c r="L3063" s="109"/>
      <c r="M3063" s="108"/>
      <c r="N3063" s="118"/>
      <c r="O3063" s="76"/>
    </row>
    <row r="3064" spans="1:15" ht="18.75" customHeight="1" thickTop="1" thickBot="1">
      <c r="A3064" s="162"/>
      <c r="B3064" s="146"/>
      <c r="C3064" s="110" t="s">
        <v>1662</v>
      </c>
      <c r="D3064" s="106">
        <v>7970009</v>
      </c>
      <c r="E3064" s="409" t="s">
        <v>1663</v>
      </c>
      <c r="F3064" s="409"/>
      <c r="G3064" s="409"/>
      <c r="H3064" s="409"/>
      <c r="I3064" s="107" t="s">
        <v>41</v>
      </c>
      <c r="J3064" s="144" t="s">
        <v>572</v>
      </c>
      <c r="K3064" s="109">
        <v>112.20863674851822</v>
      </c>
      <c r="L3064" s="109">
        <f>K3064*(1-$H$3/100)</f>
        <v>112.20863674851822</v>
      </c>
      <c r="M3064" s="108">
        <f>K3064*$H$2</f>
        <v>4725.1056934801018</v>
      </c>
      <c r="N3064" s="118">
        <f>M3064*(1-$H$3/100)</f>
        <v>4725.1056934801018</v>
      </c>
      <c r="O3064" s="76"/>
    </row>
    <row r="3065" spans="1:15" ht="18.75" hidden="1" customHeight="1" thickTop="1" thickBot="1">
      <c r="A3065" s="162"/>
      <c r="B3065" s="146"/>
      <c r="C3065" s="110"/>
      <c r="D3065" s="106"/>
      <c r="E3065" s="110"/>
      <c r="F3065" s="110"/>
      <c r="G3065" s="110"/>
      <c r="H3065" s="110"/>
      <c r="I3065" s="107"/>
      <c r="J3065" s="144"/>
      <c r="K3065" s="109">
        <v>0</v>
      </c>
      <c r="L3065" s="109"/>
      <c r="M3065" s="108"/>
      <c r="N3065" s="118"/>
      <c r="O3065" s="76"/>
    </row>
    <row r="3066" spans="1:15" ht="18.75" hidden="1" customHeight="1" thickTop="1" thickBot="1">
      <c r="A3066" s="162"/>
      <c r="B3066" s="146"/>
      <c r="C3066" s="110"/>
      <c r="D3066" s="106"/>
      <c r="E3066" s="110"/>
      <c r="F3066" s="110"/>
      <c r="G3066" s="110"/>
      <c r="H3066" s="110"/>
      <c r="I3066" s="107"/>
      <c r="J3066" s="144"/>
      <c r="K3066" s="109">
        <v>0</v>
      </c>
      <c r="L3066" s="109"/>
      <c r="M3066" s="108"/>
      <c r="N3066" s="118"/>
      <c r="O3066" s="76"/>
    </row>
    <row r="3067" spans="1:15" ht="18.75" hidden="1" customHeight="1" thickTop="1" thickBot="1">
      <c r="A3067" s="162"/>
      <c r="B3067" s="146"/>
      <c r="C3067" s="110"/>
      <c r="D3067" s="106"/>
      <c r="E3067" s="110"/>
      <c r="F3067" s="110"/>
      <c r="G3067" s="110"/>
      <c r="H3067" s="110"/>
      <c r="I3067" s="107"/>
      <c r="J3067" s="144"/>
      <c r="K3067" s="109">
        <v>0</v>
      </c>
      <c r="L3067" s="109"/>
      <c r="M3067" s="108"/>
      <c r="N3067" s="118"/>
      <c r="O3067" s="76"/>
    </row>
    <row r="3068" spans="1:15" ht="18.75" hidden="1" customHeight="1" thickTop="1" thickBot="1">
      <c r="A3068" s="162"/>
      <c r="B3068" s="146"/>
      <c r="C3068" s="110"/>
      <c r="D3068" s="106"/>
      <c r="E3068" s="110"/>
      <c r="F3068" s="110"/>
      <c r="G3068" s="110"/>
      <c r="H3068" s="110"/>
      <c r="I3068" s="107"/>
      <c r="J3068" s="144"/>
      <c r="K3068" s="109">
        <v>0</v>
      </c>
      <c r="L3068" s="109"/>
      <c r="M3068" s="108"/>
      <c r="N3068" s="118"/>
      <c r="O3068" s="76"/>
    </row>
    <row r="3069" spans="1:15" ht="18.75" hidden="1" customHeight="1" thickTop="1" thickBot="1">
      <c r="A3069" s="162"/>
      <c r="B3069" s="146"/>
      <c r="C3069" s="110"/>
      <c r="D3069" s="106"/>
      <c r="E3069" s="110"/>
      <c r="F3069" s="110"/>
      <c r="G3069" s="110"/>
      <c r="H3069" s="110"/>
      <c r="I3069" s="107"/>
      <c r="J3069" s="144"/>
      <c r="K3069" s="109">
        <v>0</v>
      </c>
      <c r="L3069" s="109"/>
      <c r="M3069" s="108"/>
      <c r="N3069" s="118"/>
      <c r="O3069" s="76"/>
    </row>
    <row r="3070" spans="1:15" ht="18.75" hidden="1" customHeight="1" thickTop="1" thickBot="1">
      <c r="A3070" s="162"/>
      <c r="B3070" s="146"/>
      <c r="C3070" s="110"/>
      <c r="D3070" s="106"/>
      <c r="E3070" s="110"/>
      <c r="F3070" s="110"/>
      <c r="G3070" s="110"/>
      <c r="H3070" s="110"/>
      <c r="I3070" s="107"/>
      <c r="J3070" s="144"/>
      <c r="K3070" s="109">
        <v>0</v>
      </c>
      <c r="L3070" s="109"/>
      <c r="M3070" s="108"/>
      <c r="N3070" s="118"/>
      <c r="O3070" s="76"/>
    </row>
    <row r="3071" spans="1:15" ht="18.75" hidden="1" customHeight="1" thickTop="1" thickBot="1">
      <c r="A3071" s="162"/>
      <c r="B3071" s="146"/>
      <c r="C3071" s="110"/>
      <c r="D3071" s="106"/>
      <c r="E3071" s="110"/>
      <c r="F3071" s="110"/>
      <c r="G3071" s="110"/>
      <c r="H3071" s="110"/>
      <c r="I3071" s="107"/>
      <c r="J3071" s="144"/>
      <c r="K3071" s="109">
        <v>0</v>
      </c>
      <c r="L3071" s="109"/>
      <c r="M3071" s="108"/>
      <c r="N3071" s="118"/>
      <c r="O3071" s="76"/>
    </row>
    <row r="3072" spans="1:15" ht="18.75" hidden="1" customHeight="1" thickTop="1" thickBot="1">
      <c r="A3072" s="162"/>
      <c r="B3072" s="146"/>
      <c r="C3072" s="110"/>
      <c r="D3072" s="106"/>
      <c r="E3072" s="110"/>
      <c r="F3072" s="110"/>
      <c r="G3072" s="110"/>
      <c r="H3072" s="110"/>
      <c r="I3072" s="107"/>
      <c r="J3072" s="144"/>
      <c r="K3072" s="109">
        <v>0</v>
      </c>
      <c r="L3072" s="109"/>
      <c r="M3072" s="108"/>
      <c r="N3072" s="118"/>
      <c r="O3072" s="76"/>
    </row>
    <row r="3073" spans="1:15" ht="18.75" hidden="1" customHeight="1" thickTop="1" thickBot="1">
      <c r="A3073" s="162"/>
      <c r="B3073" s="146"/>
      <c r="C3073" s="110"/>
      <c r="D3073" s="106"/>
      <c r="E3073" s="110"/>
      <c r="F3073" s="110"/>
      <c r="G3073" s="110"/>
      <c r="H3073" s="110"/>
      <c r="I3073" s="107"/>
      <c r="J3073" s="144"/>
      <c r="K3073" s="109">
        <v>0</v>
      </c>
      <c r="L3073" s="109"/>
      <c r="M3073" s="108"/>
      <c r="N3073" s="118"/>
      <c r="O3073" s="76"/>
    </row>
    <row r="3074" spans="1:15" ht="18.75" hidden="1" customHeight="1" thickTop="1" thickBot="1">
      <c r="A3074" s="162"/>
      <c r="B3074" s="146"/>
      <c r="C3074" s="110"/>
      <c r="D3074" s="106"/>
      <c r="E3074" s="110"/>
      <c r="F3074" s="110"/>
      <c r="G3074" s="110"/>
      <c r="H3074" s="110"/>
      <c r="I3074" s="107"/>
      <c r="J3074" s="144"/>
      <c r="K3074" s="109">
        <v>0</v>
      </c>
      <c r="L3074" s="109"/>
      <c r="M3074" s="108"/>
      <c r="N3074" s="118"/>
      <c r="O3074" s="76"/>
    </row>
    <row r="3075" spans="1:15" ht="18.75" customHeight="1" thickTop="1" thickBot="1">
      <c r="A3075" s="162"/>
      <c r="B3075" s="146"/>
      <c r="C3075" s="166" t="s">
        <v>1664</v>
      </c>
      <c r="D3075" s="106">
        <v>7978409</v>
      </c>
      <c r="E3075" s="409" t="s">
        <v>1665</v>
      </c>
      <c r="F3075" s="409"/>
      <c r="G3075" s="409"/>
      <c r="H3075" s="409"/>
      <c r="I3075" s="107" t="s">
        <v>41</v>
      </c>
      <c r="J3075" s="144" t="s">
        <v>572</v>
      </c>
      <c r="K3075" s="109">
        <v>115.30262489415749</v>
      </c>
      <c r="L3075" s="109">
        <f>K3075*(1-$H$3/100)</f>
        <v>115.30262489415749</v>
      </c>
      <c r="M3075" s="108">
        <f>K3075*$H$2</f>
        <v>4855.3935342929717</v>
      </c>
      <c r="N3075" s="118">
        <f>M3075*(1-$H$3/100)</f>
        <v>4855.3935342929717</v>
      </c>
      <c r="O3075" s="76"/>
    </row>
    <row r="3076" spans="1:15" ht="18.75" hidden="1" customHeight="1" thickTop="1" thickBot="1">
      <c r="A3076" s="162"/>
      <c r="B3076" s="129"/>
      <c r="C3076" s="253"/>
      <c r="D3076" s="83"/>
      <c r="E3076" s="111"/>
      <c r="F3076" s="111"/>
      <c r="G3076" s="111"/>
      <c r="H3076" s="111"/>
      <c r="I3076" s="104"/>
      <c r="J3076" s="144"/>
      <c r="K3076" s="77">
        <v>0</v>
      </c>
      <c r="L3076" s="77"/>
      <c r="M3076" s="105"/>
      <c r="N3076" s="44"/>
      <c r="O3076" s="76"/>
    </row>
    <row r="3077" spans="1:15" ht="18.75" hidden="1" customHeight="1" thickTop="1" thickBot="1">
      <c r="A3077" s="162"/>
      <c r="B3077" s="129"/>
      <c r="C3077" s="253"/>
      <c r="D3077" s="83"/>
      <c r="E3077" s="111"/>
      <c r="F3077" s="111"/>
      <c r="G3077" s="111"/>
      <c r="H3077" s="111"/>
      <c r="I3077" s="104"/>
      <c r="J3077" s="144"/>
      <c r="K3077" s="77">
        <v>0</v>
      </c>
      <c r="L3077" s="77"/>
      <c r="M3077" s="105"/>
      <c r="N3077" s="44"/>
      <c r="O3077" s="76"/>
    </row>
    <row r="3078" spans="1:15" ht="18.75" hidden="1" customHeight="1" thickTop="1" thickBot="1">
      <c r="A3078" s="162"/>
      <c r="B3078" s="129"/>
      <c r="C3078" s="253"/>
      <c r="D3078" s="83"/>
      <c r="E3078" s="111"/>
      <c r="F3078" s="111"/>
      <c r="G3078" s="111"/>
      <c r="H3078" s="111"/>
      <c r="I3078" s="104"/>
      <c r="J3078" s="144"/>
      <c r="K3078" s="77">
        <v>0</v>
      </c>
      <c r="L3078" s="77"/>
      <c r="M3078" s="105"/>
      <c r="N3078" s="44"/>
      <c r="O3078" s="76"/>
    </row>
    <row r="3079" spans="1:15" ht="18.75" hidden="1" customHeight="1" thickTop="1" thickBot="1">
      <c r="A3079" s="162"/>
      <c r="B3079" s="129"/>
      <c r="C3079" s="253"/>
      <c r="D3079" s="83"/>
      <c r="E3079" s="111"/>
      <c r="F3079" s="111"/>
      <c r="G3079" s="111"/>
      <c r="H3079" s="111"/>
      <c r="I3079" s="104"/>
      <c r="J3079" s="144"/>
      <c r="K3079" s="77">
        <v>0</v>
      </c>
      <c r="L3079" s="77"/>
      <c r="M3079" s="105"/>
      <c r="N3079" s="44"/>
      <c r="O3079" s="76"/>
    </row>
    <row r="3080" spans="1:15" ht="18.75" hidden="1" customHeight="1" thickTop="1" thickBot="1">
      <c r="A3080" s="162"/>
      <c r="B3080" s="129"/>
      <c r="C3080" s="253"/>
      <c r="D3080" s="83"/>
      <c r="E3080" s="111"/>
      <c r="F3080" s="111"/>
      <c r="G3080" s="111"/>
      <c r="H3080" s="111"/>
      <c r="I3080" s="104"/>
      <c r="J3080" s="144"/>
      <c r="K3080" s="77">
        <v>0</v>
      </c>
      <c r="L3080" s="77"/>
      <c r="M3080" s="105"/>
      <c r="N3080" s="44"/>
      <c r="O3080" s="76"/>
    </row>
    <row r="3081" spans="1:15" ht="18.75" hidden="1" customHeight="1" thickTop="1" thickBot="1">
      <c r="A3081" s="162"/>
      <c r="B3081" s="129"/>
      <c r="C3081" s="253"/>
      <c r="D3081" s="83"/>
      <c r="E3081" s="111"/>
      <c r="F3081" s="111"/>
      <c r="G3081" s="111"/>
      <c r="H3081" s="111"/>
      <c r="I3081" s="104"/>
      <c r="J3081" s="144"/>
      <c r="K3081" s="77">
        <v>0</v>
      </c>
      <c r="L3081" s="77"/>
      <c r="M3081" s="105"/>
      <c r="N3081" s="44"/>
      <c r="O3081" s="76"/>
    </row>
    <row r="3082" spans="1:15" ht="18.75" hidden="1" customHeight="1" thickTop="1" thickBot="1">
      <c r="A3082" s="162"/>
      <c r="B3082" s="129"/>
      <c r="C3082" s="253"/>
      <c r="D3082" s="83"/>
      <c r="E3082" s="111"/>
      <c r="F3082" s="111"/>
      <c r="G3082" s="111"/>
      <c r="H3082" s="111"/>
      <c r="I3082" s="104"/>
      <c r="J3082" s="144"/>
      <c r="K3082" s="77">
        <v>0</v>
      </c>
      <c r="L3082" s="77"/>
      <c r="M3082" s="105"/>
      <c r="N3082" s="44"/>
      <c r="O3082" s="76"/>
    </row>
    <row r="3083" spans="1:15" ht="18.75" hidden="1" customHeight="1" thickTop="1" thickBot="1">
      <c r="A3083" s="162"/>
      <c r="B3083" s="129"/>
      <c r="C3083" s="253"/>
      <c r="D3083" s="83"/>
      <c r="E3083" s="111"/>
      <c r="F3083" s="111"/>
      <c r="G3083" s="111"/>
      <c r="H3083" s="111"/>
      <c r="I3083" s="104"/>
      <c r="J3083" s="144"/>
      <c r="K3083" s="77">
        <v>0</v>
      </c>
      <c r="L3083" s="77"/>
      <c r="M3083" s="105"/>
      <c r="N3083" s="44"/>
      <c r="O3083" s="76"/>
    </row>
    <row r="3084" spans="1:15" ht="18.75" hidden="1" customHeight="1" thickTop="1" thickBot="1">
      <c r="A3084" s="162"/>
      <c r="B3084" s="129"/>
      <c r="C3084" s="253"/>
      <c r="D3084" s="83"/>
      <c r="E3084" s="111"/>
      <c r="F3084" s="111"/>
      <c r="G3084" s="111"/>
      <c r="H3084" s="111"/>
      <c r="I3084" s="104"/>
      <c r="J3084" s="144"/>
      <c r="K3084" s="77">
        <v>0</v>
      </c>
      <c r="L3084" s="77"/>
      <c r="M3084" s="105"/>
      <c r="N3084" s="44"/>
      <c r="O3084" s="76"/>
    </row>
    <row r="3085" spans="1:15" ht="18.75" hidden="1" customHeight="1" thickTop="1" thickBot="1">
      <c r="A3085" s="162"/>
      <c r="B3085" s="129"/>
      <c r="C3085" s="253"/>
      <c r="D3085" s="83"/>
      <c r="E3085" s="111"/>
      <c r="F3085" s="111"/>
      <c r="G3085" s="111"/>
      <c r="H3085" s="111"/>
      <c r="I3085" s="104"/>
      <c r="J3085" s="144"/>
      <c r="K3085" s="77">
        <v>0</v>
      </c>
      <c r="L3085" s="77"/>
      <c r="M3085" s="105"/>
      <c r="N3085" s="44"/>
      <c r="O3085" s="76"/>
    </row>
    <row r="3086" spans="1:15" ht="18.75" customHeight="1" thickTop="1" thickBot="1">
      <c r="A3086" s="162"/>
      <c r="B3086" s="407"/>
      <c r="C3086" s="198" t="s">
        <v>1666</v>
      </c>
      <c r="D3086" s="132">
        <v>7980003</v>
      </c>
      <c r="E3086" s="419" t="s">
        <v>1668</v>
      </c>
      <c r="F3086" s="419"/>
      <c r="G3086" s="419"/>
      <c r="H3086" s="419"/>
      <c r="I3086" s="133" t="s">
        <v>41</v>
      </c>
      <c r="J3086" s="165" t="s">
        <v>745</v>
      </c>
      <c r="K3086" s="40">
        <v>17.738865368331922</v>
      </c>
      <c r="L3086" s="41">
        <f>K3086*(1-$H$3/100)</f>
        <v>17.738865368331922</v>
      </c>
      <c r="M3086" s="42">
        <f>K3086*$H$2</f>
        <v>746.98362066045718</v>
      </c>
      <c r="N3086" s="135">
        <f>M3086*(1-$H$3/100)</f>
        <v>746.98362066045718</v>
      </c>
      <c r="O3086" s="76"/>
    </row>
    <row r="3087" spans="1:15" ht="18.75" customHeight="1" thickTop="1" thickBot="1">
      <c r="A3087" s="162"/>
      <c r="B3087" s="406"/>
      <c r="C3087" s="166" t="s">
        <v>1667</v>
      </c>
      <c r="D3087" s="106">
        <v>7980009</v>
      </c>
      <c r="E3087" s="409" t="s">
        <v>1668</v>
      </c>
      <c r="F3087" s="409"/>
      <c r="G3087" s="409"/>
      <c r="H3087" s="409"/>
      <c r="I3087" s="107" t="s">
        <v>41</v>
      </c>
      <c r="J3087" s="144" t="s">
        <v>572</v>
      </c>
      <c r="K3087" s="109">
        <v>30.939881456392889</v>
      </c>
      <c r="L3087" s="109">
        <f>K3087*(1-$H$3/100)</f>
        <v>30.939881456392889</v>
      </c>
      <c r="M3087" s="108">
        <f>K3087*$H$2</f>
        <v>1302.8784081287045</v>
      </c>
      <c r="N3087" s="118">
        <f>M3087*(1-$H$3/100)</f>
        <v>1302.8784081287045</v>
      </c>
      <c r="O3087" s="76"/>
    </row>
    <row r="3088" spans="1:15" ht="18.75" hidden="1" customHeight="1" thickTop="1" thickBot="1">
      <c r="A3088" s="162"/>
      <c r="B3088" s="182"/>
      <c r="C3088" s="166"/>
      <c r="D3088" s="106"/>
      <c r="E3088" s="110"/>
      <c r="F3088" s="110"/>
      <c r="G3088" s="110"/>
      <c r="H3088" s="110"/>
      <c r="I3088" s="107"/>
      <c r="J3088" s="144"/>
      <c r="K3088" s="109">
        <v>0</v>
      </c>
      <c r="L3088" s="109"/>
      <c r="M3088" s="108"/>
      <c r="N3088" s="118"/>
      <c r="O3088" s="76"/>
    </row>
    <row r="3089" spans="1:16" ht="18.75" hidden="1" customHeight="1" thickTop="1" thickBot="1">
      <c r="A3089" s="162"/>
      <c r="B3089" s="182"/>
      <c r="C3089" s="166"/>
      <c r="D3089" s="106"/>
      <c r="E3089" s="110"/>
      <c r="F3089" s="110"/>
      <c r="G3089" s="110"/>
      <c r="H3089" s="110"/>
      <c r="I3089" s="107"/>
      <c r="J3089" s="144"/>
      <c r="K3089" s="109">
        <v>0</v>
      </c>
      <c r="L3089" s="109"/>
      <c r="M3089" s="108"/>
      <c r="N3089" s="118"/>
      <c r="O3089" s="76"/>
    </row>
    <row r="3090" spans="1:16" ht="18.75" hidden="1" customHeight="1" thickTop="1" thickBot="1">
      <c r="A3090" s="162"/>
      <c r="B3090" s="182"/>
      <c r="C3090" s="166"/>
      <c r="D3090" s="106"/>
      <c r="E3090" s="110"/>
      <c r="F3090" s="110"/>
      <c r="G3090" s="110"/>
      <c r="H3090" s="110"/>
      <c r="I3090" s="107"/>
      <c r="J3090" s="144"/>
      <c r="K3090" s="109">
        <v>0</v>
      </c>
      <c r="L3090" s="109"/>
      <c r="M3090" s="108"/>
      <c r="N3090" s="118"/>
      <c r="O3090" s="76"/>
    </row>
    <row r="3091" spans="1:16" ht="18.75" hidden="1" customHeight="1" thickTop="1" thickBot="1">
      <c r="A3091" s="162"/>
      <c r="B3091" s="182"/>
      <c r="C3091" s="166"/>
      <c r="D3091" s="106"/>
      <c r="E3091" s="110"/>
      <c r="F3091" s="110"/>
      <c r="G3091" s="110"/>
      <c r="H3091" s="110"/>
      <c r="I3091" s="107"/>
      <c r="J3091" s="144"/>
      <c r="K3091" s="109">
        <v>0</v>
      </c>
      <c r="L3091" s="109"/>
      <c r="M3091" s="108"/>
      <c r="N3091" s="118"/>
      <c r="O3091" s="76"/>
    </row>
    <row r="3092" spans="1:16" ht="18.75" hidden="1" customHeight="1" thickTop="1" thickBot="1">
      <c r="A3092" s="162"/>
      <c r="B3092" s="182"/>
      <c r="C3092" s="166"/>
      <c r="D3092" s="106"/>
      <c r="E3092" s="110"/>
      <c r="F3092" s="110"/>
      <c r="G3092" s="110"/>
      <c r="H3092" s="110"/>
      <c r="I3092" s="107"/>
      <c r="J3092" s="144"/>
      <c r="K3092" s="109">
        <v>0</v>
      </c>
      <c r="L3092" s="109"/>
      <c r="M3092" s="108"/>
      <c r="N3092" s="118"/>
      <c r="O3092" s="76"/>
    </row>
    <row r="3093" spans="1:16" ht="18.75" hidden="1" customHeight="1" thickTop="1" thickBot="1">
      <c r="A3093" s="162"/>
      <c r="B3093" s="182"/>
      <c r="C3093" s="166"/>
      <c r="D3093" s="106"/>
      <c r="E3093" s="110"/>
      <c r="F3093" s="110"/>
      <c r="G3093" s="110"/>
      <c r="H3093" s="110"/>
      <c r="I3093" s="107"/>
      <c r="J3093" s="144"/>
      <c r="K3093" s="109">
        <v>0</v>
      </c>
      <c r="L3093" s="109"/>
      <c r="M3093" s="108"/>
      <c r="N3093" s="118"/>
      <c r="O3093" s="76"/>
    </row>
    <row r="3094" spans="1:16" ht="18.75" hidden="1" customHeight="1" thickTop="1" thickBot="1">
      <c r="A3094" s="162"/>
      <c r="B3094" s="182"/>
      <c r="C3094" s="166"/>
      <c r="D3094" s="106"/>
      <c r="E3094" s="110"/>
      <c r="F3094" s="110"/>
      <c r="G3094" s="110"/>
      <c r="H3094" s="110"/>
      <c r="I3094" s="107"/>
      <c r="J3094" s="144"/>
      <c r="K3094" s="109">
        <v>0</v>
      </c>
      <c r="L3094" s="109"/>
      <c r="M3094" s="108"/>
      <c r="N3094" s="118"/>
      <c r="O3094" s="76"/>
    </row>
    <row r="3095" spans="1:16" ht="18.75" hidden="1" customHeight="1" thickTop="1" thickBot="1">
      <c r="A3095" s="162"/>
      <c r="B3095" s="182"/>
      <c r="C3095" s="166"/>
      <c r="D3095" s="106"/>
      <c r="E3095" s="110"/>
      <c r="F3095" s="110"/>
      <c r="G3095" s="110"/>
      <c r="H3095" s="110"/>
      <c r="I3095" s="107"/>
      <c r="J3095" s="144"/>
      <c r="K3095" s="109">
        <v>0</v>
      </c>
      <c r="L3095" s="109"/>
      <c r="M3095" s="108"/>
      <c r="N3095" s="118"/>
      <c r="O3095" s="76"/>
    </row>
    <row r="3096" spans="1:16" ht="18.75" hidden="1" customHeight="1" thickTop="1" thickBot="1">
      <c r="A3096" s="162"/>
      <c r="B3096" s="182"/>
      <c r="C3096" s="166"/>
      <c r="D3096" s="106"/>
      <c r="E3096" s="110"/>
      <c r="F3096" s="110"/>
      <c r="G3096" s="110"/>
      <c r="H3096" s="110"/>
      <c r="I3096" s="107"/>
      <c r="J3096" s="144"/>
      <c r="K3096" s="109">
        <v>0</v>
      </c>
      <c r="L3096" s="109"/>
      <c r="M3096" s="108"/>
      <c r="N3096" s="118"/>
      <c r="O3096" s="76"/>
    </row>
    <row r="3097" spans="1:16" ht="18.75" hidden="1" customHeight="1" thickTop="1" thickBot="1">
      <c r="A3097" s="162"/>
      <c r="B3097" s="182"/>
      <c r="C3097" s="166"/>
      <c r="D3097" s="106"/>
      <c r="E3097" s="110"/>
      <c r="F3097" s="110"/>
      <c r="G3097" s="110"/>
      <c r="H3097" s="110"/>
      <c r="I3097" s="107"/>
      <c r="J3097" s="144"/>
      <c r="K3097" s="109">
        <v>0</v>
      </c>
      <c r="L3097" s="109"/>
      <c r="M3097" s="108"/>
      <c r="N3097" s="118"/>
      <c r="O3097" s="76"/>
    </row>
    <row r="3098" spans="1:16" ht="18.75" customHeight="1" thickTop="1" thickBot="1">
      <c r="A3098" s="162"/>
      <c r="B3098" s="146"/>
      <c r="C3098" s="179" t="s">
        <v>3487</v>
      </c>
      <c r="D3098" s="147">
        <v>7982501</v>
      </c>
      <c r="E3098" s="413" t="s">
        <v>1669</v>
      </c>
      <c r="F3098" s="413"/>
      <c r="G3098" s="413"/>
      <c r="H3098" s="413"/>
      <c r="I3098" s="148" t="s">
        <v>41</v>
      </c>
      <c r="J3098" s="60" t="s">
        <v>385</v>
      </c>
      <c r="K3098" s="149">
        <v>47.088999999999999</v>
      </c>
      <c r="L3098" s="150">
        <f>K3098*(1-$H$3/100)</f>
        <v>47.088999999999999</v>
      </c>
      <c r="M3098" s="151">
        <f>K3098*$H$2</f>
        <v>1982.91779</v>
      </c>
      <c r="N3098" s="152">
        <f>M3098*(1-$H$3/100)</f>
        <v>1982.91779</v>
      </c>
      <c r="O3098" s="76"/>
    </row>
    <row r="3099" spans="1:16" ht="18.75" hidden="1" customHeight="1" thickTop="1" thickBot="1">
      <c r="A3099" s="162"/>
      <c r="B3099" s="129"/>
      <c r="C3099" s="253"/>
      <c r="D3099" s="83"/>
      <c r="E3099" s="111"/>
      <c r="F3099" s="111"/>
      <c r="G3099" s="111"/>
      <c r="H3099" s="111"/>
      <c r="I3099" s="104"/>
      <c r="J3099" s="60"/>
      <c r="K3099" s="77">
        <v>0</v>
      </c>
      <c r="L3099" s="77"/>
      <c r="M3099" s="105"/>
      <c r="N3099" s="44"/>
      <c r="O3099" s="76"/>
      <c r="P3099" s="3">
        <f t="shared" ref="P3099:P3108" si="236">K3099*1.16</f>
        <v>0</v>
      </c>
    </row>
    <row r="3100" spans="1:16" ht="18.75" hidden="1" customHeight="1" thickTop="1" thickBot="1">
      <c r="A3100" s="162"/>
      <c r="B3100" s="129"/>
      <c r="C3100" s="253"/>
      <c r="D3100" s="83"/>
      <c r="E3100" s="111"/>
      <c r="F3100" s="111"/>
      <c r="G3100" s="111"/>
      <c r="H3100" s="111"/>
      <c r="I3100" s="104"/>
      <c r="J3100" s="60"/>
      <c r="K3100" s="77">
        <v>0</v>
      </c>
      <c r="L3100" s="77"/>
      <c r="M3100" s="105"/>
      <c r="N3100" s="44"/>
      <c r="O3100" s="76"/>
      <c r="P3100" s="3">
        <f t="shared" si="236"/>
        <v>0</v>
      </c>
    </row>
    <row r="3101" spans="1:16" ht="18.75" hidden="1" customHeight="1" thickTop="1" thickBot="1">
      <c r="A3101" s="162"/>
      <c r="B3101" s="129"/>
      <c r="C3101" s="253"/>
      <c r="D3101" s="83"/>
      <c r="E3101" s="111"/>
      <c r="F3101" s="111"/>
      <c r="G3101" s="111"/>
      <c r="H3101" s="111"/>
      <c r="I3101" s="104"/>
      <c r="J3101" s="60"/>
      <c r="K3101" s="77">
        <v>0</v>
      </c>
      <c r="L3101" s="77"/>
      <c r="M3101" s="105"/>
      <c r="N3101" s="44"/>
      <c r="O3101" s="76"/>
      <c r="P3101" s="3">
        <f t="shared" si="236"/>
        <v>0</v>
      </c>
    </row>
    <row r="3102" spans="1:16" ht="18.75" hidden="1" customHeight="1" thickTop="1" thickBot="1">
      <c r="A3102" s="162"/>
      <c r="B3102" s="129"/>
      <c r="C3102" s="253"/>
      <c r="D3102" s="83"/>
      <c r="E3102" s="111"/>
      <c r="F3102" s="111"/>
      <c r="G3102" s="111"/>
      <c r="H3102" s="111"/>
      <c r="I3102" s="104"/>
      <c r="J3102" s="60"/>
      <c r="K3102" s="77">
        <v>0</v>
      </c>
      <c r="L3102" s="77"/>
      <c r="M3102" s="105"/>
      <c r="N3102" s="44"/>
      <c r="O3102" s="76"/>
      <c r="P3102" s="3">
        <f t="shared" si="236"/>
        <v>0</v>
      </c>
    </row>
    <row r="3103" spans="1:16" ht="18.75" hidden="1" customHeight="1" thickTop="1" thickBot="1">
      <c r="A3103" s="162"/>
      <c r="B3103" s="129"/>
      <c r="C3103" s="253"/>
      <c r="D3103" s="83"/>
      <c r="E3103" s="111"/>
      <c r="F3103" s="111"/>
      <c r="G3103" s="111"/>
      <c r="H3103" s="111"/>
      <c r="I3103" s="104"/>
      <c r="J3103" s="60"/>
      <c r="K3103" s="77">
        <v>0</v>
      </c>
      <c r="L3103" s="77"/>
      <c r="M3103" s="105"/>
      <c r="N3103" s="44"/>
      <c r="O3103" s="76"/>
      <c r="P3103" s="3">
        <f t="shared" si="236"/>
        <v>0</v>
      </c>
    </row>
    <row r="3104" spans="1:16" ht="18.75" hidden="1" customHeight="1" thickTop="1" thickBot="1">
      <c r="A3104" s="162"/>
      <c r="B3104" s="129"/>
      <c r="C3104" s="253"/>
      <c r="D3104" s="83"/>
      <c r="E3104" s="111"/>
      <c r="F3104" s="111"/>
      <c r="G3104" s="111"/>
      <c r="H3104" s="111"/>
      <c r="I3104" s="104"/>
      <c r="J3104" s="60"/>
      <c r="K3104" s="77">
        <v>0</v>
      </c>
      <c r="L3104" s="77"/>
      <c r="M3104" s="105"/>
      <c r="N3104" s="44"/>
      <c r="O3104" s="76"/>
      <c r="P3104" s="3">
        <f t="shared" si="236"/>
        <v>0</v>
      </c>
    </row>
    <row r="3105" spans="1:16" ht="18.75" hidden="1" customHeight="1" thickTop="1" thickBot="1">
      <c r="A3105" s="162"/>
      <c r="B3105" s="129"/>
      <c r="C3105" s="253"/>
      <c r="D3105" s="83"/>
      <c r="E3105" s="111"/>
      <c r="F3105" s="111"/>
      <c r="G3105" s="111"/>
      <c r="H3105" s="111"/>
      <c r="I3105" s="104"/>
      <c r="J3105" s="60"/>
      <c r="K3105" s="77">
        <v>0</v>
      </c>
      <c r="L3105" s="77"/>
      <c r="M3105" s="105"/>
      <c r="N3105" s="44"/>
      <c r="O3105" s="76"/>
      <c r="P3105" s="3">
        <f t="shared" si="236"/>
        <v>0</v>
      </c>
    </row>
    <row r="3106" spans="1:16" ht="18.75" hidden="1" customHeight="1" thickTop="1" thickBot="1">
      <c r="A3106" s="162"/>
      <c r="B3106" s="129"/>
      <c r="C3106" s="253"/>
      <c r="D3106" s="83"/>
      <c r="E3106" s="111"/>
      <c r="F3106" s="111"/>
      <c r="G3106" s="111"/>
      <c r="H3106" s="111"/>
      <c r="I3106" s="104"/>
      <c r="J3106" s="60"/>
      <c r="K3106" s="77">
        <v>0</v>
      </c>
      <c r="L3106" s="77"/>
      <c r="M3106" s="105"/>
      <c r="N3106" s="44"/>
      <c r="O3106" s="76"/>
      <c r="P3106" s="3">
        <f t="shared" si="236"/>
        <v>0</v>
      </c>
    </row>
    <row r="3107" spans="1:16" ht="18.75" hidden="1" customHeight="1" thickTop="1" thickBot="1">
      <c r="A3107" s="162"/>
      <c r="B3107" s="129"/>
      <c r="C3107" s="253"/>
      <c r="D3107" s="83"/>
      <c r="E3107" s="111"/>
      <c r="F3107" s="111"/>
      <c r="G3107" s="111"/>
      <c r="H3107" s="111"/>
      <c r="I3107" s="104"/>
      <c r="J3107" s="60"/>
      <c r="K3107" s="77">
        <v>0</v>
      </c>
      <c r="L3107" s="77"/>
      <c r="M3107" s="105"/>
      <c r="N3107" s="44"/>
      <c r="O3107" s="76"/>
      <c r="P3107" s="3">
        <f t="shared" si="236"/>
        <v>0</v>
      </c>
    </row>
    <row r="3108" spans="1:16" ht="18.75" hidden="1" customHeight="1" thickTop="1" thickBot="1">
      <c r="A3108" s="162"/>
      <c r="B3108" s="129"/>
      <c r="C3108" s="253"/>
      <c r="D3108" s="83"/>
      <c r="E3108" s="111"/>
      <c r="F3108" s="111"/>
      <c r="G3108" s="111"/>
      <c r="H3108" s="111"/>
      <c r="I3108" s="104"/>
      <c r="J3108" s="60"/>
      <c r="K3108" s="77">
        <v>0</v>
      </c>
      <c r="L3108" s="77"/>
      <c r="M3108" s="105"/>
      <c r="N3108" s="44"/>
      <c r="O3108" s="76"/>
      <c r="P3108" s="3">
        <f t="shared" si="236"/>
        <v>0</v>
      </c>
    </row>
    <row r="3109" spans="1:16" ht="18.75" customHeight="1" thickTop="1" thickBot="1">
      <c r="A3109" s="162"/>
      <c r="B3109" s="129"/>
      <c r="C3109" s="111" t="s">
        <v>1670</v>
      </c>
      <c r="D3109" s="83">
        <v>7997009</v>
      </c>
      <c r="E3109" s="421" t="s">
        <v>1671</v>
      </c>
      <c r="F3109" s="421"/>
      <c r="G3109" s="421"/>
      <c r="H3109" s="421"/>
      <c r="I3109" s="104" t="s">
        <v>41</v>
      </c>
      <c r="J3109" s="144" t="s">
        <v>572</v>
      </c>
      <c r="K3109" s="77">
        <v>1735.817</v>
      </c>
      <c r="L3109" s="77">
        <f>K3109*(1-$H$3/100)</f>
        <v>1735.817</v>
      </c>
      <c r="M3109" s="105">
        <f>K3109*$H$2</f>
        <v>73095.25387</v>
      </c>
      <c r="N3109" s="44">
        <f>M3109*(1-$H$3/100)</f>
        <v>73095.25387</v>
      </c>
      <c r="O3109" s="76"/>
    </row>
    <row r="3110" spans="1:16" ht="18.75" hidden="1" customHeight="1" thickTop="1">
      <c r="A3110" s="162"/>
      <c r="B3110" s="75"/>
      <c r="C3110" s="111"/>
      <c r="D3110" s="83"/>
      <c r="E3110" s="111"/>
      <c r="F3110" s="111"/>
      <c r="G3110" s="111"/>
      <c r="H3110" s="111"/>
      <c r="I3110" s="104"/>
      <c r="J3110" s="264"/>
      <c r="K3110" s="77"/>
      <c r="L3110" s="77"/>
      <c r="M3110" s="105"/>
      <c r="N3110" s="44"/>
      <c r="O3110" s="76"/>
    </row>
    <row r="3111" spans="1:16" ht="18.75" hidden="1" customHeight="1">
      <c r="A3111" s="162"/>
      <c r="B3111" s="75"/>
      <c r="C3111" s="111"/>
      <c r="D3111" s="83"/>
      <c r="E3111" s="111"/>
      <c r="F3111" s="111"/>
      <c r="G3111" s="111"/>
      <c r="H3111" s="111"/>
      <c r="I3111" s="104"/>
      <c r="J3111" s="264"/>
      <c r="K3111" s="77"/>
      <c r="L3111" s="77"/>
      <c r="M3111" s="105"/>
      <c r="N3111" s="44"/>
      <c r="O3111" s="76"/>
    </row>
    <row r="3112" spans="1:16" ht="18.75" hidden="1" customHeight="1">
      <c r="A3112" s="162"/>
      <c r="B3112" s="75"/>
      <c r="C3112" s="111"/>
      <c r="D3112" s="83"/>
      <c r="E3112" s="111"/>
      <c r="F3112" s="111"/>
      <c r="G3112" s="111"/>
      <c r="H3112" s="111"/>
      <c r="I3112" s="104"/>
      <c r="J3112" s="264"/>
      <c r="K3112" s="77"/>
      <c r="L3112" s="77"/>
      <c r="M3112" s="105"/>
      <c r="N3112" s="44"/>
      <c r="O3112" s="76"/>
    </row>
    <row r="3113" spans="1:16" ht="18.75" hidden="1" customHeight="1">
      <c r="A3113" s="162"/>
      <c r="B3113" s="75"/>
      <c r="C3113" s="111"/>
      <c r="D3113" s="83"/>
      <c r="E3113" s="111"/>
      <c r="F3113" s="111"/>
      <c r="G3113" s="111"/>
      <c r="H3113" s="111"/>
      <c r="I3113" s="104"/>
      <c r="J3113" s="264"/>
      <c r="K3113" s="77"/>
      <c r="L3113" s="77"/>
      <c r="M3113" s="105"/>
      <c r="N3113" s="44"/>
      <c r="O3113" s="76"/>
    </row>
    <row r="3114" spans="1:16" ht="18.75" hidden="1" customHeight="1">
      <c r="A3114" s="162"/>
      <c r="B3114" s="75"/>
      <c r="C3114" s="111"/>
      <c r="D3114" s="83"/>
      <c r="E3114" s="111"/>
      <c r="F3114" s="111"/>
      <c r="G3114" s="111"/>
      <c r="H3114" s="111"/>
      <c r="I3114" s="104"/>
      <c r="J3114" s="264"/>
      <c r="K3114" s="77"/>
      <c r="L3114" s="77"/>
      <c r="M3114" s="105"/>
      <c r="N3114" s="44"/>
      <c r="O3114" s="76"/>
    </row>
    <row r="3115" spans="1:16" ht="18.75" hidden="1" customHeight="1">
      <c r="A3115" s="162"/>
      <c r="B3115" s="75"/>
      <c r="C3115" s="111"/>
      <c r="D3115" s="83"/>
      <c r="E3115" s="111"/>
      <c r="F3115" s="111"/>
      <c r="G3115" s="111"/>
      <c r="H3115" s="111"/>
      <c r="I3115" s="104"/>
      <c r="J3115" s="264"/>
      <c r="K3115" s="77"/>
      <c r="L3115" s="77"/>
      <c r="M3115" s="105"/>
      <c r="N3115" s="44"/>
      <c r="O3115" s="76"/>
    </row>
    <row r="3116" spans="1:16" ht="18.75" hidden="1" customHeight="1">
      <c r="A3116" s="162"/>
      <c r="B3116" s="75"/>
      <c r="C3116" s="111"/>
      <c r="D3116" s="83"/>
      <c r="E3116" s="111"/>
      <c r="F3116" s="111"/>
      <c r="G3116" s="111"/>
      <c r="H3116" s="111"/>
      <c r="I3116" s="104"/>
      <c r="J3116" s="264"/>
      <c r="K3116" s="77"/>
      <c r="L3116" s="77"/>
      <c r="M3116" s="105"/>
      <c r="N3116" s="44"/>
      <c r="O3116" s="76"/>
    </row>
    <row r="3117" spans="1:16" ht="18.75" hidden="1" customHeight="1">
      <c r="A3117" s="162"/>
      <c r="B3117" s="75"/>
      <c r="C3117" s="111"/>
      <c r="D3117" s="83"/>
      <c r="E3117" s="111"/>
      <c r="F3117" s="111"/>
      <c r="G3117" s="111"/>
      <c r="H3117" s="111"/>
      <c r="I3117" s="104"/>
      <c r="J3117" s="264"/>
      <c r="K3117" s="77"/>
      <c r="L3117" s="77"/>
      <c r="M3117" s="105"/>
      <c r="N3117" s="44"/>
      <c r="O3117" s="76"/>
    </row>
    <row r="3118" spans="1:16" ht="18.75" hidden="1" customHeight="1">
      <c r="A3118" s="162"/>
      <c r="B3118" s="75"/>
      <c r="C3118" s="111"/>
      <c r="D3118" s="83"/>
      <c r="E3118" s="111"/>
      <c r="F3118" s="111"/>
      <c r="G3118" s="111"/>
      <c r="H3118" s="111"/>
      <c r="I3118" s="104"/>
      <c r="J3118" s="264"/>
      <c r="K3118" s="77"/>
      <c r="L3118" s="77"/>
      <c r="M3118" s="105"/>
      <c r="N3118" s="44"/>
      <c r="O3118" s="76"/>
    </row>
    <row r="3119" spans="1:16" ht="18.75" hidden="1" customHeight="1">
      <c r="A3119" s="162"/>
      <c r="B3119" s="75"/>
      <c r="C3119" s="111"/>
      <c r="D3119" s="83"/>
      <c r="E3119" s="111"/>
      <c r="F3119" s="111"/>
      <c r="G3119" s="111"/>
      <c r="H3119" s="111"/>
      <c r="I3119" s="104"/>
      <c r="J3119" s="264"/>
      <c r="K3119" s="77"/>
      <c r="L3119" s="77"/>
      <c r="M3119" s="105"/>
      <c r="N3119" s="44"/>
      <c r="O3119" s="76"/>
    </row>
    <row r="3120" spans="1:16" ht="18.75" customHeight="1" thickTop="1" thickBot="1">
      <c r="A3120" s="163"/>
      <c r="B3120" s="33"/>
      <c r="C3120" s="202" t="s">
        <v>7</v>
      </c>
      <c r="D3120" s="276" t="s">
        <v>6</v>
      </c>
      <c r="E3120" s="430" t="s">
        <v>46</v>
      </c>
      <c r="F3120" s="430"/>
      <c r="G3120" s="430"/>
      <c r="H3120" s="430"/>
      <c r="I3120" s="201" t="s">
        <v>3490</v>
      </c>
      <c r="J3120" s="201" t="s">
        <v>1672</v>
      </c>
      <c r="K3120" s="34"/>
      <c r="L3120" s="34"/>
      <c r="M3120" s="305" t="s">
        <v>3559</v>
      </c>
      <c r="N3120" s="306" t="s">
        <v>3560</v>
      </c>
      <c r="O3120" s="306" t="s">
        <v>3683</v>
      </c>
    </row>
    <row r="3121" spans="1:15" ht="18.75" hidden="1" customHeight="1">
      <c r="A3121" s="162"/>
      <c r="B3121" s="211"/>
      <c r="C3121" s="212"/>
      <c r="D3121" s="158"/>
      <c r="E3121" s="214"/>
      <c r="F3121" s="214"/>
      <c r="G3121" s="214"/>
      <c r="H3121" s="214"/>
      <c r="I3121" s="180"/>
      <c r="J3121" s="180"/>
      <c r="K3121" s="35"/>
      <c r="L3121" s="35"/>
      <c r="M3121" s="344"/>
      <c r="N3121" s="345"/>
      <c r="O3121" s="345"/>
    </row>
    <row r="3122" spans="1:15" ht="18.75" hidden="1" customHeight="1">
      <c r="A3122" s="162"/>
      <c r="B3122" s="211"/>
      <c r="C3122" s="212"/>
      <c r="D3122" s="158"/>
      <c r="E3122" s="214"/>
      <c r="F3122" s="214"/>
      <c r="G3122" s="214"/>
      <c r="H3122" s="214"/>
      <c r="I3122" s="180"/>
      <c r="J3122" s="180"/>
      <c r="K3122" s="35"/>
      <c r="L3122" s="35"/>
      <c r="M3122" s="344"/>
      <c r="N3122" s="345"/>
      <c r="O3122" s="345"/>
    </row>
    <row r="3123" spans="1:15" ht="18.75" hidden="1" customHeight="1">
      <c r="A3123" s="162"/>
      <c r="B3123" s="211"/>
      <c r="C3123" s="212"/>
      <c r="D3123" s="158"/>
      <c r="E3123" s="214"/>
      <c r="F3123" s="214"/>
      <c r="G3123" s="214"/>
      <c r="H3123" s="214"/>
      <c r="I3123" s="180"/>
      <c r="J3123" s="180"/>
      <c r="K3123" s="35"/>
      <c r="L3123" s="35"/>
      <c r="M3123" s="344"/>
      <c r="N3123" s="345"/>
      <c r="O3123" s="345"/>
    </row>
    <row r="3124" spans="1:15" ht="18.75" hidden="1" customHeight="1">
      <c r="A3124" s="162"/>
      <c r="B3124" s="211"/>
      <c r="C3124" s="212"/>
      <c r="D3124" s="158"/>
      <c r="E3124" s="214"/>
      <c r="F3124" s="214"/>
      <c r="G3124" s="214"/>
      <c r="H3124" s="214"/>
      <c r="I3124" s="180"/>
      <c r="J3124" s="180"/>
      <c r="K3124" s="35"/>
      <c r="L3124" s="35"/>
      <c r="M3124" s="344"/>
      <c r="N3124" s="345"/>
      <c r="O3124" s="345"/>
    </row>
    <row r="3125" spans="1:15" ht="18.75" hidden="1" customHeight="1">
      <c r="A3125" s="162"/>
      <c r="B3125" s="211"/>
      <c r="C3125" s="212"/>
      <c r="D3125" s="158"/>
      <c r="E3125" s="214"/>
      <c r="F3125" s="214"/>
      <c r="G3125" s="214"/>
      <c r="H3125" s="214"/>
      <c r="I3125" s="180"/>
      <c r="J3125" s="180"/>
      <c r="K3125" s="35"/>
      <c r="L3125" s="35"/>
      <c r="M3125" s="344"/>
      <c r="N3125" s="345"/>
      <c r="O3125" s="345"/>
    </row>
    <row r="3126" spans="1:15" ht="18.75" hidden="1" customHeight="1">
      <c r="A3126" s="162"/>
      <c r="B3126" s="211"/>
      <c r="C3126" s="212"/>
      <c r="D3126" s="158"/>
      <c r="E3126" s="214"/>
      <c r="F3126" s="214"/>
      <c r="G3126" s="214"/>
      <c r="H3126" s="214"/>
      <c r="I3126" s="180"/>
      <c r="J3126" s="180"/>
      <c r="K3126" s="35"/>
      <c r="L3126" s="35"/>
      <c r="M3126" s="344"/>
      <c r="N3126" s="345"/>
      <c r="O3126" s="345"/>
    </row>
    <row r="3127" spans="1:15" ht="18.75" hidden="1" customHeight="1">
      <c r="A3127" s="162"/>
      <c r="B3127" s="211"/>
      <c r="C3127" s="212"/>
      <c r="D3127" s="158"/>
      <c r="E3127" s="214"/>
      <c r="F3127" s="214"/>
      <c r="G3127" s="214"/>
      <c r="H3127" s="214"/>
      <c r="I3127" s="180"/>
      <c r="J3127" s="180"/>
      <c r="K3127" s="35"/>
      <c r="L3127" s="35"/>
      <c r="M3127" s="344"/>
      <c r="N3127" s="345"/>
      <c r="O3127" s="345"/>
    </row>
    <row r="3128" spans="1:15" ht="18.75" hidden="1" customHeight="1">
      <c r="A3128" s="162"/>
      <c r="B3128" s="211"/>
      <c r="C3128" s="212"/>
      <c r="D3128" s="158"/>
      <c r="E3128" s="214"/>
      <c r="F3128" s="214"/>
      <c r="G3128" s="214"/>
      <c r="H3128" s="214"/>
      <c r="I3128" s="180"/>
      <c r="J3128" s="180"/>
      <c r="K3128" s="35"/>
      <c r="L3128" s="35"/>
      <c r="M3128" s="344"/>
      <c r="N3128" s="345"/>
      <c r="O3128" s="345"/>
    </row>
    <row r="3129" spans="1:15" ht="18.75" hidden="1" customHeight="1">
      <c r="A3129" s="162"/>
      <c r="B3129" s="211"/>
      <c r="C3129" s="212"/>
      <c r="D3129" s="158"/>
      <c r="E3129" s="214"/>
      <c r="F3129" s="214"/>
      <c r="G3129" s="214"/>
      <c r="H3129" s="214"/>
      <c r="I3129" s="180"/>
      <c r="J3129" s="180"/>
      <c r="K3129" s="35"/>
      <c r="L3129" s="35"/>
      <c r="M3129" s="344"/>
      <c r="N3129" s="345"/>
      <c r="O3129" s="345"/>
    </row>
    <row r="3130" spans="1:15" ht="18.75" hidden="1" customHeight="1" thickBot="1">
      <c r="A3130" s="162"/>
      <c r="B3130" s="211"/>
      <c r="C3130" s="212"/>
      <c r="D3130" s="158"/>
      <c r="E3130" s="214"/>
      <c r="F3130" s="214"/>
      <c r="G3130" s="214"/>
      <c r="H3130" s="214"/>
      <c r="I3130" s="180"/>
      <c r="J3130" s="180"/>
      <c r="K3130" s="35"/>
      <c r="L3130" s="35"/>
      <c r="M3130" s="344"/>
      <c r="N3130" s="345"/>
      <c r="O3130" s="345"/>
    </row>
    <row r="3131" spans="1:15" ht="18.75" customHeight="1" thickTop="1" thickBot="1">
      <c r="A3131" s="164"/>
      <c r="B3131" s="407"/>
      <c r="C3131" s="192" t="s">
        <v>3782</v>
      </c>
      <c r="D3131" s="186">
        <v>7100611</v>
      </c>
      <c r="E3131" s="420" t="s">
        <v>3684</v>
      </c>
      <c r="F3131" s="420"/>
      <c r="G3131" s="420"/>
      <c r="H3131" s="420"/>
      <c r="I3131" s="187" t="s">
        <v>47</v>
      </c>
      <c r="J3131" s="170" t="s">
        <v>1105</v>
      </c>
      <c r="K3131" s="188">
        <v>4.516</v>
      </c>
      <c r="L3131" s="189">
        <f>K3131*(1-$H$3/100)</f>
        <v>4.516</v>
      </c>
      <c r="M3131" s="190">
        <f>K3131*$H$2</f>
        <v>190.16875999999999</v>
      </c>
      <c r="N3131" s="330">
        <f>M3131*(1-$H$3/100)</f>
        <v>190.16875999999999</v>
      </c>
      <c r="O3131" s="191">
        <f>N3131*0.22</f>
        <v>41.837127199999998</v>
      </c>
    </row>
    <row r="3132" spans="1:15" ht="18.75" customHeight="1" thickTop="1" thickBot="1">
      <c r="A3132" s="164"/>
      <c r="B3132" s="405"/>
      <c r="C3132" s="169" t="s">
        <v>3783</v>
      </c>
      <c r="D3132" s="95">
        <v>7100711</v>
      </c>
      <c r="E3132" s="414" t="s">
        <v>3685</v>
      </c>
      <c r="F3132" s="414"/>
      <c r="G3132" s="414"/>
      <c r="H3132" s="414"/>
      <c r="I3132" s="96" t="s">
        <v>47</v>
      </c>
      <c r="J3132" s="170" t="s">
        <v>1105</v>
      </c>
      <c r="K3132" s="98">
        <v>4.516</v>
      </c>
      <c r="L3132" s="99">
        <f>K3132*(1-$H$3/100)</f>
        <v>4.516</v>
      </c>
      <c r="M3132" s="100">
        <f>K3132*$H$2</f>
        <v>190.16875999999999</v>
      </c>
      <c r="N3132" s="331">
        <f>M3132*(1-$H$3/100)</f>
        <v>190.16875999999999</v>
      </c>
      <c r="O3132" s="69">
        <f>N3132*0.31</f>
        <v>58.952315599999999</v>
      </c>
    </row>
    <row r="3133" spans="1:15" ht="18.75" customHeight="1" thickTop="1" thickBot="1">
      <c r="A3133" s="164"/>
      <c r="B3133" s="405"/>
      <c r="C3133" s="169" t="s">
        <v>3784</v>
      </c>
      <c r="D3133" s="95">
        <v>7100811</v>
      </c>
      <c r="E3133" s="414" t="s">
        <v>3686</v>
      </c>
      <c r="F3133" s="414"/>
      <c r="G3133" s="414"/>
      <c r="H3133" s="414"/>
      <c r="I3133" s="96" t="s">
        <v>47</v>
      </c>
      <c r="J3133" s="170" t="s">
        <v>1105</v>
      </c>
      <c r="K3133" s="98">
        <v>4.4172000000000002</v>
      </c>
      <c r="L3133" s="99">
        <f>K3133*(1-$H$3/100)</f>
        <v>4.4172000000000002</v>
      </c>
      <c r="M3133" s="100">
        <f>K3133*$H$2</f>
        <v>186.00829200000001</v>
      </c>
      <c r="N3133" s="331">
        <f>M3133*(1-$H$3/100)</f>
        <v>186.00829200000001</v>
      </c>
      <c r="O3133" s="69">
        <f>N3133*0.39</f>
        <v>72.543233880000003</v>
      </c>
    </row>
    <row r="3134" spans="1:15" ht="18.75" customHeight="1" thickTop="1" thickBot="1">
      <c r="A3134" s="164"/>
      <c r="B3134" s="406"/>
      <c r="C3134" s="166" t="s">
        <v>3785</v>
      </c>
      <c r="D3134" s="106">
        <v>7101011</v>
      </c>
      <c r="E3134" s="409" t="s">
        <v>3687</v>
      </c>
      <c r="F3134" s="409"/>
      <c r="G3134" s="409"/>
      <c r="H3134" s="409"/>
      <c r="I3134" s="113" t="s">
        <v>47</v>
      </c>
      <c r="J3134" s="170" t="s">
        <v>1105</v>
      </c>
      <c r="K3134" s="114">
        <v>4.4172000000000002</v>
      </c>
      <c r="L3134" s="109">
        <f>K3134*(1-$H$3/100)</f>
        <v>4.4172000000000002</v>
      </c>
      <c r="M3134" s="108">
        <f>K3134*$H$2</f>
        <v>186.00829200000001</v>
      </c>
      <c r="N3134" s="335">
        <f>M3134*(1-$H$3/100)</f>
        <v>186.00829200000001</v>
      </c>
      <c r="O3134" s="118">
        <f>N3134*0.62</f>
        <v>115.32514104000001</v>
      </c>
    </row>
    <row r="3135" spans="1:15" ht="18.75" hidden="1" customHeight="1" thickTop="1" thickBot="1">
      <c r="A3135" s="164"/>
      <c r="B3135" s="75"/>
      <c r="C3135" s="253"/>
      <c r="D3135" s="83"/>
      <c r="E3135" s="111"/>
      <c r="F3135" s="111"/>
      <c r="G3135" s="111"/>
      <c r="H3135" s="111"/>
      <c r="I3135" s="218"/>
      <c r="J3135" s="170"/>
      <c r="K3135" s="184"/>
      <c r="L3135" s="77"/>
      <c r="M3135" s="105"/>
      <c r="N3135" s="339"/>
      <c r="O3135" s="44"/>
    </row>
    <row r="3136" spans="1:15" ht="18.75" hidden="1" customHeight="1" thickTop="1" thickBot="1">
      <c r="A3136" s="164"/>
      <c r="B3136" s="75"/>
      <c r="C3136" s="253"/>
      <c r="D3136" s="83"/>
      <c r="E3136" s="111"/>
      <c r="F3136" s="111"/>
      <c r="G3136" s="111"/>
      <c r="H3136" s="111"/>
      <c r="I3136" s="218"/>
      <c r="J3136" s="170"/>
      <c r="K3136" s="184"/>
      <c r="L3136" s="77"/>
      <c r="M3136" s="105"/>
      <c r="N3136" s="339"/>
      <c r="O3136" s="44"/>
    </row>
    <row r="3137" spans="1:15" ht="18.75" hidden="1" customHeight="1" thickTop="1" thickBot="1">
      <c r="A3137" s="164"/>
      <c r="B3137" s="75"/>
      <c r="C3137" s="253"/>
      <c r="D3137" s="83"/>
      <c r="E3137" s="111"/>
      <c r="F3137" s="111"/>
      <c r="G3137" s="111"/>
      <c r="H3137" s="111"/>
      <c r="I3137" s="218"/>
      <c r="J3137" s="170"/>
      <c r="K3137" s="184"/>
      <c r="L3137" s="77"/>
      <c r="M3137" s="105"/>
      <c r="N3137" s="339"/>
      <c r="O3137" s="44"/>
    </row>
    <row r="3138" spans="1:15" ht="18.75" hidden="1" customHeight="1" thickTop="1" thickBot="1">
      <c r="A3138" s="164"/>
      <c r="B3138" s="75"/>
      <c r="C3138" s="253"/>
      <c r="D3138" s="83"/>
      <c r="E3138" s="111"/>
      <c r="F3138" s="111"/>
      <c r="G3138" s="111"/>
      <c r="H3138" s="111"/>
      <c r="I3138" s="218"/>
      <c r="J3138" s="170"/>
      <c r="K3138" s="184"/>
      <c r="L3138" s="77"/>
      <c r="M3138" s="105"/>
      <c r="N3138" s="339"/>
      <c r="O3138" s="44"/>
    </row>
    <row r="3139" spans="1:15" ht="18.75" hidden="1" customHeight="1" thickTop="1" thickBot="1">
      <c r="A3139" s="164"/>
      <c r="B3139" s="75"/>
      <c r="C3139" s="253"/>
      <c r="D3139" s="83"/>
      <c r="E3139" s="111"/>
      <c r="F3139" s="111"/>
      <c r="G3139" s="111"/>
      <c r="H3139" s="111"/>
      <c r="I3139" s="218"/>
      <c r="J3139" s="170"/>
      <c r="K3139" s="184"/>
      <c r="L3139" s="77"/>
      <c r="M3139" s="105"/>
      <c r="N3139" s="339"/>
      <c r="O3139" s="44"/>
    </row>
    <row r="3140" spans="1:15" ht="18.75" hidden="1" customHeight="1" thickTop="1" thickBot="1">
      <c r="A3140" s="164"/>
      <c r="B3140" s="75"/>
      <c r="C3140" s="253"/>
      <c r="D3140" s="83"/>
      <c r="E3140" s="111"/>
      <c r="F3140" s="111"/>
      <c r="G3140" s="111"/>
      <c r="H3140" s="111"/>
      <c r="I3140" s="218"/>
      <c r="J3140" s="170"/>
      <c r="K3140" s="184"/>
      <c r="L3140" s="77"/>
      <c r="M3140" s="105"/>
      <c r="N3140" s="339"/>
      <c r="O3140" s="44"/>
    </row>
    <row r="3141" spans="1:15" ht="18.75" hidden="1" customHeight="1" thickTop="1" thickBot="1">
      <c r="A3141" s="164"/>
      <c r="B3141" s="75"/>
      <c r="C3141" s="253"/>
      <c r="D3141" s="83"/>
      <c r="E3141" s="111"/>
      <c r="F3141" s="111"/>
      <c r="G3141" s="111"/>
      <c r="H3141" s="111"/>
      <c r="I3141" s="218"/>
      <c r="J3141" s="170"/>
      <c r="K3141" s="184"/>
      <c r="L3141" s="77"/>
      <c r="M3141" s="105"/>
      <c r="N3141" s="339"/>
      <c r="O3141" s="44"/>
    </row>
    <row r="3142" spans="1:15" ht="18.75" hidden="1" customHeight="1" thickTop="1" thickBot="1">
      <c r="A3142" s="164"/>
      <c r="B3142" s="75"/>
      <c r="C3142" s="253"/>
      <c r="D3142" s="83"/>
      <c r="E3142" s="111"/>
      <c r="F3142" s="111"/>
      <c r="G3142" s="111"/>
      <c r="H3142" s="111"/>
      <c r="I3142" s="218"/>
      <c r="J3142" s="170"/>
      <c r="K3142" s="184"/>
      <c r="L3142" s="77"/>
      <c r="M3142" s="105"/>
      <c r="N3142" s="339"/>
      <c r="O3142" s="44"/>
    </row>
    <row r="3143" spans="1:15" ht="18.75" hidden="1" customHeight="1" thickTop="1" thickBot="1">
      <c r="A3143" s="164"/>
      <c r="B3143" s="75"/>
      <c r="C3143" s="253"/>
      <c r="D3143" s="83"/>
      <c r="E3143" s="111"/>
      <c r="F3143" s="111"/>
      <c r="G3143" s="111"/>
      <c r="H3143" s="111"/>
      <c r="I3143" s="218"/>
      <c r="J3143" s="170"/>
      <c r="K3143" s="184"/>
      <c r="L3143" s="77"/>
      <c r="M3143" s="105"/>
      <c r="N3143" s="339"/>
      <c r="O3143" s="44"/>
    </row>
    <row r="3144" spans="1:15" ht="18.75" hidden="1" customHeight="1" thickTop="1" thickBot="1">
      <c r="A3144" s="164"/>
      <c r="B3144" s="75"/>
      <c r="C3144" s="253"/>
      <c r="D3144" s="83"/>
      <c r="E3144" s="111"/>
      <c r="F3144" s="111"/>
      <c r="G3144" s="111"/>
      <c r="H3144" s="111"/>
      <c r="I3144" s="218"/>
      <c r="J3144" s="170"/>
      <c r="K3144" s="184"/>
      <c r="L3144" s="77"/>
      <c r="M3144" s="105"/>
      <c r="N3144" s="339"/>
      <c r="O3144" s="44"/>
    </row>
    <row r="3145" spans="1:15" ht="18.75" customHeight="1" thickTop="1" thickBot="1">
      <c r="A3145" s="164"/>
      <c r="B3145" s="405"/>
      <c r="C3145" s="198" t="s">
        <v>3688</v>
      </c>
      <c r="D3145" s="132">
        <v>7120311</v>
      </c>
      <c r="E3145" s="419" t="s">
        <v>3692</v>
      </c>
      <c r="F3145" s="419"/>
      <c r="G3145" s="419"/>
      <c r="H3145" s="419"/>
      <c r="I3145" s="133" t="s">
        <v>47</v>
      </c>
      <c r="J3145" s="170" t="s">
        <v>1105</v>
      </c>
      <c r="K3145" s="40">
        <v>4.516</v>
      </c>
      <c r="L3145" s="41">
        <f t="shared" ref="L3145:L3159" si="237">K3145*(1-$H$3/100)</f>
        <v>4.516</v>
      </c>
      <c r="M3145" s="42">
        <f t="shared" ref="M3145:M3159" si="238">K3145*$H$2</f>
        <v>190.16875999999999</v>
      </c>
      <c r="N3145" s="332">
        <f t="shared" ref="N3145:N3159" si="239">M3145*(1-$H$3/100)</f>
        <v>190.16875999999999</v>
      </c>
      <c r="O3145" s="135">
        <f>N3145*0.48</f>
        <v>91.281004799999991</v>
      </c>
    </row>
    <row r="3146" spans="1:15" ht="18.75" customHeight="1" thickTop="1" thickBot="1">
      <c r="A3146" s="164"/>
      <c r="B3146" s="405"/>
      <c r="C3146" s="200" t="s">
        <v>3689</v>
      </c>
      <c r="D3146" s="46">
        <v>7120411</v>
      </c>
      <c r="E3146" s="417" t="s">
        <v>3693</v>
      </c>
      <c r="F3146" s="417"/>
      <c r="G3146" s="417"/>
      <c r="H3146" s="417"/>
      <c r="I3146" s="68" t="s">
        <v>47</v>
      </c>
      <c r="J3146" s="170" t="s">
        <v>1105</v>
      </c>
      <c r="K3146" s="48">
        <v>4.516</v>
      </c>
      <c r="L3146" s="49">
        <f t="shared" si="237"/>
        <v>4.516</v>
      </c>
      <c r="M3146" s="50">
        <f t="shared" si="238"/>
        <v>190.16875999999999</v>
      </c>
      <c r="N3146" s="333">
        <f t="shared" si="239"/>
        <v>190.16875999999999</v>
      </c>
      <c r="O3146" s="51">
        <f>N3146*0.64</f>
        <v>121.7080064</v>
      </c>
    </row>
    <row r="3147" spans="1:15" ht="18.75" customHeight="1" thickTop="1" thickBot="1">
      <c r="A3147" s="164"/>
      <c r="B3147" s="405"/>
      <c r="C3147" s="169" t="s">
        <v>3690</v>
      </c>
      <c r="D3147" s="95">
        <v>7120511</v>
      </c>
      <c r="E3147" s="414" t="s">
        <v>3697</v>
      </c>
      <c r="F3147" s="414"/>
      <c r="G3147" s="414"/>
      <c r="H3147" s="414"/>
      <c r="I3147" s="96" t="s">
        <v>47</v>
      </c>
      <c r="J3147" s="170" t="s">
        <v>1105</v>
      </c>
      <c r="K3147" s="98">
        <v>4.516</v>
      </c>
      <c r="L3147" s="99">
        <f t="shared" si="237"/>
        <v>4.516</v>
      </c>
      <c r="M3147" s="100">
        <f t="shared" si="238"/>
        <v>190.16875999999999</v>
      </c>
      <c r="N3147" s="331">
        <f t="shared" si="239"/>
        <v>190.16875999999999</v>
      </c>
      <c r="O3147" s="69">
        <f>N3147*0.8</f>
        <v>152.135008</v>
      </c>
    </row>
    <row r="3148" spans="1:15" ht="18.75" customHeight="1" thickTop="1" thickBot="1">
      <c r="A3148" s="164"/>
      <c r="B3148" s="405"/>
      <c r="C3148" s="199" t="s">
        <v>3694</v>
      </c>
      <c r="D3148" s="59">
        <v>7125311</v>
      </c>
      <c r="E3148" s="428" t="s">
        <v>3696</v>
      </c>
      <c r="F3148" s="428"/>
      <c r="G3148" s="428"/>
      <c r="H3148" s="428"/>
      <c r="I3148" s="139" t="s">
        <v>47</v>
      </c>
      <c r="J3148" s="170" t="s">
        <v>1105</v>
      </c>
      <c r="K3148" s="61">
        <v>4.516</v>
      </c>
      <c r="L3148" s="62">
        <f t="shared" si="237"/>
        <v>4.516</v>
      </c>
      <c r="M3148" s="63">
        <f t="shared" si="238"/>
        <v>190.16875999999999</v>
      </c>
      <c r="N3148" s="334">
        <f t="shared" si="239"/>
        <v>190.16875999999999</v>
      </c>
      <c r="O3148" s="67">
        <f>N3148*0.6</f>
        <v>114.10125599999999</v>
      </c>
    </row>
    <row r="3149" spans="1:15" ht="18.75" customHeight="1" thickTop="1" thickBot="1">
      <c r="A3149" s="164"/>
      <c r="B3149" s="405"/>
      <c r="C3149" s="169" t="s">
        <v>3695</v>
      </c>
      <c r="D3149" s="95">
        <v>7125411</v>
      </c>
      <c r="E3149" s="414" t="s">
        <v>3691</v>
      </c>
      <c r="F3149" s="414"/>
      <c r="G3149" s="414"/>
      <c r="H3149" s="414"/>
      <c r="I3149" s="96" t="s">
        <v>47</v>
      </c>
      <c r="J3149" s="170" t="s">
        <v>1105</v>
      </c>
      <c r="K3149" s="98">
        <v>4.4172000000000002</v>
      </c>
      <c r="L3149" s="99">
        <f t="shared" si="237"/>
        <v>4.4172000000000002</v>
      </c>
      <c r="M3149" s="100">
        <f t="shared" si="238"/>
        <v>186.00829200000001</v>
      </c>
      <c r="N3149" s="331">
        <f t="shared" si="239"/>
        <v>186.00829200000001</v>
      </c>
      <c r="O3149" s="69">
        <f>N3149*0.8</f>
        <v>148.80663360000003</v>
      </c>
    </row>
    <row r="3150" spans="1:15" ht="18.75" customHeight="1" thickTop="1" thickBot="1">
      <c r="A3150" s="425" t="s">
        <v>0</v>
      </c>
      <c r="B3150" s="405"/>
      <c r="C3150" s="199" t="s">
        <v>3698</v>
      </c>
      <c r="D3150" s="59">
        <v>7133011</v>
      </c>
      <c r="E3150" s="428" t="s">
        <v>3699</v>
      </c>
      <c r="F3150" s="428"/>
      <c r="G3150" s="428"/>
      <c r="H3150" s="428"/>
      <c r="I3150" s="139" t="s">
        <v>47</v>
      </c>
      <c r="J3150" s="170" t="s">
        <v>1105</v>
      </c>
      <c r="K3150" s="61">
        <v>4.516</v>
      </c>
      <c r="L3150" s="62">
        <f t="shared" si="237"/>
        <v>4.516</v>
      </c>
      <c r="M3150" s="63">
        <f t="shared" si="238"/>
        <v>190.16875999999999</v>
      </c>
      <c r="N3150" s="334">
        <f t="shared" si="239"/>
        <v>190.16875999999999</v>
      </c>
      <c r="O3150" s="67">
        <f>N3150*0.72</f>
        <v>136.92150719999998</v>
      </c>
    </row>
    <row r="3151" spans="1:15" ht="18.75" customHeight="1" thickTop="1" thickBot="1">
      <c r="A3151" s="425"/>
      <c r="B3151" s="405"/>
      <c r="C3151" s="200" t="s">
        <v>3700</v>
      </c>
      <c r="D3151" s="46">
        <v>7133511</v>
      </c>
      <c r="E3151" s="417" t="s">
        <v>3701</v>
      </c>
      <c r="F3151" s="417"/>
      <c r="G3151" s="417"/>
      <c r="H3151" s="417"/>
      <c r="I3151" s="68" t="s">
        <v>47</v>
      </c>
      <c r="J3151" s="170" t="s">
        <v>1105</v>
      </c>
      <c r="K3151" s="48">
        <v>4.4172000000000002</v>
      </c>
      <c r="L3151" s="49">
        <f t="shared" si="237"/>
        <v>4.4172000000000002</v>
      </c>
      <c r="M3151" s="50">
        <f t="shared" si="238"/>
        <v>186.00829200000001</v>
      </c>
      <c r="N3151" s="333">
        <f t="shared" si="239"/>
        <v>186.00829200000001</v>
      </c>
      <c r="O3151" s="51">
        <f>N3151*0.84</f>
        <v>156.24696528000001</v>
      </c>
    </row>
    <row r="3152" spans="1:15" ht="18.75" customHeight="1" thickTop="1" thickBot="1">
      <c r="A3152" s="425"/>
      <c r="B3152" s="405"/>
      <c r="C3152" s="200" t="s">
        <v>3702</v>
      </c>
      <c r="D3152" s="46">
        <v>7134011</v>
      </c>
      <c r="E3152" s="417" t="s">
        <v>3704</v>
      </c>
      <c r="F3152" s="417"/>
      <c r="G3152" s="417"/>
      <c r="H3152" s="417"/>
      <c r="I3152" s="68" t="s">
        <v>47</v>
      </c>
      <c r="J3152" s="170" t="s">
        <v>1105</v>
      </c>
      <c r="K3152" s="48">
        <v>4.516</v>
      </c>
      <c r="L3152" s="49">
        <f t="shared" si="237"/>
        <v>4.516</v>
      </c>
      <c r="M3152" s="50">
        <f t="shared" si="238"/>
        <v>190.16875999999999</v>
      </c>
      <c r="N3152" s="333">
        <f t="shared" si="239"/>
        <v>190.16875999999999</v>
      </c>
      <c r="O3152" s="51">
        <f>N3152*0.961</f>
        <v>182.75217835999999</v>
      </c>
    </row>
    <row r="3153" spans="1:15" ht="18.75" customHeight="1" thickTop="1" thickBot="1">
      <c r="A3153" s="425"/>
      <c r="B3153" s="405"/>
      <c r="C3153" s="169" t="s">
        <v>3703</v>
      </c>
      <c r="D3153" s="95">
        <v>7135011</v>
      </c>
      <c r="E3153" s="414" t="s">
        <v>3705</v>
      </c>
      <c r="F3153" s="414"/>
      <c r="G3153" s="414"/>
      <c r="H3153" s="414"/>
      <c r="I3153" s="96" t="s">
        <v>47</v>
      </c>
      <c r="J3153" s="170" t="s">
        <v>1105</v>
      </c>
      <c r="K3153" s="98">
        <v>4.516</v>
      </c>
      <c r="L3153" s="99">
        <f t="shared" si="237"/>
        <v>4.516</v>
      </c>
      <c r="M3153" s="100">
        <f t="shared" si="238"/>
        <v>190.16875999999999</v>
      </c>
      <c r="N3153" s="331">
        <f t="shared" si="239"/>
        <v>190.16875999999999</v>
      </c>
      <c r="O3153" s="69">
        <f>N3153*1.2</f>
        <v>228.20251199999998</v>
      </c>
    </row>
    <row r="3154" spans="1:15" ht="18.75" customHeight="1" thickTop="1" thickBot="1">
      <c r="A3154" s="425"/>
      <c r="B3154" s="405"/>
      <c r="C3154" s="199" t="s">
        <v>3706</v>
      </c>
      <c r="D3154" s="59">
        <v>7140311</v>
      </c>
      <c r="E3154" s="428" t="s">
        <v>3710</v>
      </c>
      <c r="F3154" s="428"/>
      <c r="G3154" s="428"/>
      <c r="H3154" s="428"/>
      <c r="I3154" s="139" t="s">
        <v>47</v>
      </c>
      <c r="J3154" s="170" t="s">
        <v>1105</v>
      </c>
      <c r="K3154" s="61">
        <v>4.516</v>
      </c>
      <c r="L3154" s="62">
        <f t="shared" si="237"/>
        <v>4.516</v>
      </c>
      <c r="M3154" s="63">
        <f t="shared" si="238"/>
        <v>190.16875999999999</v>
      </c>
      <c r="N3154" s="334">
        <f t="shared" si="239"/>
        <v>190.16875999999999</v>
      </c>
      <c r="O3154" s="67">
        <f>N3154*0.961</f>
        <v>182.75217835999999</v>
      </c>
    </row>
    <row r="3155" spans="1:15" ht="18.75" customHeight="1" thickTop="1" thickBot="1">
      <c r="A3155" s="425"/>
      <c r="B3155" s="405"/>
      <c r="C3155" s="200" t="s">
        <v>3707</v>
      </c>
      <c r="D3155" s="46">
        <v>7140411</v>
      </c>
      <c r="E3155" s="417" t="s">
        <v>3711</v>
      </c>
      <c r="F3155" s="417"/>
      <c r="G3155" s="417"/>
      <c r="H3155" s="417"/>
      <c r="I3155" s="68" t="s">
        <v>47</v>
      </c>
      <c r="J3155" s="170" t="s">
        <v>1105</v>
      </c>
      <c r="K3155" s="48">
        <v>4.4172000000000002</v>
      </c>
      <c r="L3155" s="49">
        <f t="shared" si="237"/>
        <v>4.4172000000000002</v>
      </c>
      <c r="M3155" s="50">
        <f t="shared" si="238"/>
        <v>186.00829200000001</v>
      </c>
      <c r="N3155" s="333">
        <f t="shared" si="239"/>
        <v>186.00829200000001</v>
      </c>
      <c r="O3155" s="51">
        <f>N3155*1.29</f>
        <v>239.95069668000002</v>
      </c>
    </row>
    <row r="3156" spans="1:15" ht="18.75" customHeight="1" thickTop="1" thickBot="1">
      <c r="A3156" s="425"/>
      <c r="B3156" s="405"/>
      <c r="C3156" s="169" t="s">
        <v>3708</v>
      </c>
      <c r="D3156" s="95">
        <v>7140511</v>
      </c>
      <c r="E3156" s="414" t="s">
        <v>3712</v>
      </c>
      <c r="F3156" s="414"/>
      <c r="G3156" s="414"/>
      <c r="H3156" s="414"/>
      <c r="I3156" s="96" t="s">
        <v>47</v>
      </c>
      <c r="J3156" s="170" t="s">
        <v>1105</v>
      </c>
      <c r="K3156" s="98">
        <v>4.516</v>
      </c>
      <c r="L3156" s="99">
        <f t="shared" si="237"/>
        <v>4.516</v>
      </c>
      <c r="M3156" s="100">
        <f t="shared" si="238"/>
        <v>190.16875999999999</v>
      </c>
      <c r="N3156" s="331">
        <f t="shared" si="239"/>
        <v>190.16875999999999</v>
      </c>
      <c r="O3156" s="69">
        <f>N3156*1.6</f>
        <v>304.270016</v>
      </c>
    </row>
    <row r="3157" spans="1:15" ht="18.75" customHeight="1" thickTop="1" thickBot="1">
      <c r="A3157" s="425"/>
      <c r="B3157" s="405"/>
      <c r="C3157" s="199" t="s">
        <v>3709</v>
      </c>
      <c r="D3157" s="59">
        <v>7150311</v>
      </c>
      <c r="E3157" s="428" t="s">
        <v>3715</v>
      </c>
      <c r="F3157" s="428"/>
      <c r="G3157" s="428"/>
      <c r="H3157" s="428"/>
      <c r="I3157" s="139" t="s">
        <v>47</v>
      </c>
      <c r="J3157" s="170" t="s">
        <v>1105</v>
      </c>
      <c r="K3157" s="61">
        <v>4.516</v>
      </c>
      <c r="L3157" s="62">
        <f t="shared" si="237"/>
        <v>4.516</v>
      </c>
      <c r="M3157" s="63">
        <f t="shared" si="238"/>
        <v>190.16875999999999</v>
      </c>
      <c r="N3157" s="334">
        <f t="shared" si="239"/>
        <v>190.16875999999999</v>
      </c>
      <c r="O3157" s="67">
        <f>N3157*1.2</f>
        <v>228.20251199999998</v>
      </c>
    </row>
    <row r="3158" spans="1:15" ht="18.75" customHeight="1" thickTop="1" thickBot="1">
      <c r="A3158" s="425"/>
      <c r="B3158" s="405"/>
      <c r="C3158" s="200" t="s">
        <v>3713</v>
      </c>
      <c r="D3158" s="46">
        <v>7150411</v>
      </c>
      <c r="E3158" s="417" t="s">
        <v>3716</v>
      </c>
      <c r="F3158" s="417"/>
      <c r="G3158" s="417"/>
      <c r="H3158" s="417"/>
      <c r="I3158" s="68" t="s">
        <v>47</v>
      </c>
      <c r="J3158" s="170" t="s">
        <v>1105</v>
      </c>
      <c r="K3158" s="48">
        <v>4.516</v>
      </c>
      <c r="L3158" s="49">
        <f t="shared" si="237"/>
        <v>4.516</v>
      </c>
      <c r="M3158" s="50">
        <f t="shared" si="238"/>
        <v>190.16875999999999</v>
      </c>
      <c r="N3158" s="333">
        <f t="shared" si="239"/>
        <v>190.16875999999999</v>
      </c>
      <c r="O3158" s="51">
        <f>N3158*1.6</f>
        <v>304.270016</v>
      </c>
    </row>
    <row r="3159" spans="1:15" ht="18.75" customHeight="1" thickTop="1" thickBot="1">
      <c r="A3159" s="425"/>
      <c r="B3159" s="406"/>
      <c r="C3159" s="166" t="s">
        <v>3714</v>
      </c>
      <c r="D3159" s="106">
        <v>7150511</v>
      </c>
      <c r="E3159" s="409" t="s">
        <v>3717</v>
      </c>
      <c r="F3159" s="409"/>
      <c r="G3159" s="409"/>
      <c r="H3159" s="409"/>
      <c r="I3159" s="113" t="s">
        <v>47</v>
      </c>
      <c r="J3159" s="170" t="s">
        <v>1105</v>
      </c>
      <c r="K3159" s="114">
        <v>4.516</v>
      </c>
      <c r="L3159" s="109">
        <f t="shared" si="237"/>
        <v>4.516</v>
      </c>
      <c r="M3159" s="108">
        <f t="shared" si="238"/>
        <v>190.16875999999999</v>
      </c>
      <c r="N3159" s="335">
        <f t="shared" si="239"/>
        <v>190.16875999999999</v>
      </c>
      <c r="O3159" s="118">
        <f>N3159*2</f>
        <v>380.33751999999998</v>
      </c>
    </row>
    <row r="3160" spans="1:15" ht="18.75" hidden="1" customHeight="1" thickTop="1" thickBot="1">
      <c r="A3160" s="164"/>
      <c r="B3160" s="75"/>
      <c r="C3160" s="253"/>
      <c r="D3160" s="83"/>
      <c r="E3160" s="111"/>
      <c r="F3160" s="111"/>
      <c r="G3160" s="111"/>
      <c r="H3160" s="111"/>
      <c r="I3160" s="218"/>
      <c r="J3160" s="170"/>
      <c r="K3160" s="184"/>
      <c r="L3160" s="77"/>
      <c r="M3160" s="105"/>
      <c r="N3160" s="339"/>
      <c r="O3160" s="44"/>
    </row>
    <row r="3161" spans="1:15" ht="18.75" hidden="1" customHeight="1" thickTop="1" thickBot="1">
      <c r="A3161" s="164"/>
      <c r="B3161" s="75"/>
      <c r="C3161" s="253"/>
      <c r="D3161" s="83"/>
      <c r="E3161" s="111"/>
      <c r="F3161" s="111"/>
      <c r="G3161" s="111"/>
      <c r="H3161" s="111"/>
      <c r="I3161" s="218"/>
      <c r="J3161" s="170"/>
      <c r="K3161" s="184"/>
      <c r="L3161" s="77"/>
      <c r="M3161" s="105"/>
      <c r="N3161" s="339"/>
      <c r="O3161" s="44"/>
    </row>
    <row r="3162" spans="1:15" ht="18.75" hidden="1" customHeight="1" thickTop="1" thickBot="1">
      <c r="A3162" s="164"/>
      <c r="B3162" s="75"/>
      <c r="C3162" s="253"/>
      <c r="D3162" s="83"/>
      <c r="E3162" s="111"/>
      <c r="F3162" s="111"/>
      <c r="G3162" s="111"/>
      <c r="H3162" s="111"/>
      <c r="I3162" s="218"/>
      <c r="J3162" s="170"/>
      <c r="K3162" s="184"/>
      <c r="L3162" s="77"/>
      <c r="M3162" s="105"/>
      <c r="N3162" s="339"/>
      <c r="O3162" s="44"/>
    </row>
    <row r="3163" spans="1:15" ht="18.75" hidden="1" customHeight="1" thickTop="1" thickBot="1">
      <c r="A3163" s="164"/>
      <c r="B3163" s="75"/>
      <c r="C3163" s="253"/>
      <c r="D3163" s="83"/>
      <c r="E3163" s="111"/>
      <c r="F3163" s="111"/>
      <c r="G3163" s="111"/>
      <c r="H3163" s="111"/>
      <c r="I3163" s="218"/>
      <c r="J3163" s="170"/>
      <c r="K3163" s="184"/>
      <c r="L3163" s="77"/>
      <c r="M3163" s="105"/>
      <c r="N3163" s="339"/>
      <c r="O3163" s="44"/>
    </row>
    <row r="3164" spans="1:15" ht="18.75" hidden="1" customHeight="1" thickTop="1" thickBot="1">
      <c r="A3164" s="164"/>
      <c r="B3164" s="75"/>
      <c r="C3164" s="253"/>
      <c r="D3164" s="83"/>
      <c r="E3164" s="111"/>
      <c r="F3164" s="111"/>
      <c r="G3164" s="111"/>
      <c r="H3164" s="111"/>
      <c r="I3164" s="218"/>
      <c r="J3164" s="170"/>
      <c r="K3164" s="184"/>
      <c r="L3164" s="77"/>
      <c r="M3164" s="105"/>
      <c r="N3164" s="339"/>
      <c r="O3164" s="44"/>
    </row>
    <row r="3165" spans="1:15" ht="18.75" hidden="1" customHeight="1" thickTop="1" thickBot="1">
      <c r="A3165" s="164"/>
      <c r="B3165" s="75"/>
      <c r="C3165" s="253"/>
      <c r="D3165" s="83"/>
      <c r="E3165" s="111"/>
      <c r="F3165" s="111"/>
      <c r="G3165" s="111"/>
      <c r="H3165" s="111"/>
      <c r="I3165" s="218"/>
      <c r="J3165" s="170"/>
      <c r="K3165" s="184"/>
      <c r="L3165" s="77"/>
      <c r="M3165" s="105"/>
      <c r="N3165" s="339"/>
      <c r="O3165" s="44"/>
    </row>
    <row r="3166" spans="1:15" ht="18.75" hidden="1" customHeight="1" thickTop="1" thickBot="1">
      <c r="A3166" s="164"/>
      <c r="B3166" s="75"/>
      <c r="C3166" s="253"/>
      <c r="D3166" s="83"/>
      <c r="E3166" s="111"/>
      <c r="F3166" s="111"/>
      <c r="G3166" s="111"/>
      <c r="H3166" s="111"/>
      <c r="I3166" s="218"/>
      <c r="J3166" s="170"/>
      <c r="K3166" s="184"/>
      <c r="L3166" s="77"/>
      <c r="M3166" s="105"/>
      <c r="N3166" s="339"/>
      <c r="O3166" s="44"/>
    </row>
    <row r="3167" spans="1:15" ht="18.75" hidden="1" customHeight="1" thickTop="1" thickBot="1">
      <c r="A3167" s="164"/>
      <c r="B3167" s="75"/>
      <c r="C3167" s="253"/>
      <c r="D3167" s="83"/>
      <c r="E3167" s="111"/>
      <c r="F3167" s="111"/>
      <c r="G3167" s="111"/>
      <c r="H3167" s="111"/>
      <c r="I3167" s="218"/>
      <c r="J3167" s="170"/>
      <c r="K3167" s="184"/>
      <c r="L3167" s="77"/>
      <c r="M3167" s="105"/>
      <c r="N3167" s="339"/>
      <c r="O3167" s="44"/>
    </row>
    <row r="3168" spans="1:15" ht="18.75" hidden="1" customHeight="1" thickTop="1" thickBot="1">
      <c r="A3168" s="164"/>
      <c r="B3168" s="75"/>
      <c r="C3168" s="253"/>
      <c r="D3168" s="83"/>
      <c r="E3168" s="111"/>
      <c r="F3168" s="111"/>
      <c r="G3168" s="111"/>
      <c r="H3168" s="111"/>
      <c r="I3168" s="218"/>
      <c r="J3168" s="170"/>
      <c r="K3168" s="184"/>
      <c r="L3168" s="77"/>
      <c r="M3168" s="105"/>
      <c r="N3168" s="339"/>
      <c r="O3168" s="44"/>
    </row>
    <row r="3169" spans="1:15" ht="18.75" hidden="1" customHeight="1" thickTop="1" thickBot="1">
      <c r="A3169" s="164"/>
      <c r="B3169" s="75"/>
      <c r="C3169" s="253"/>
      <c r="D3169" s="83"/>
      <c r="E3169" s="111"/>
      <c r="F3169" s="111"/>
      <c r="G3169" s="111"/>
      <c r="H3169" s="111"/>
      <c r="I3169" s="218"/>
      <c r="J3169" s="170"/>
      <c r="K3169" s="184"/>
      <c r="L3169" s="77"/>
      <c r="M3169" s="105"/>
      <c r="N3169" s="339"/>
      <c r="O3169" s="44"/>
    </row>
    <row r="3170" spans="1:15" ht="18.75" customHeight="1" thickTop="1" thickBot="1">
      <c r="A3170" s="164"/>
      <c r="B3170" s="407"/>
      <c r="C3170" s="192" t="s">
        <v>3786</v>
      </c>
      <c r="D3170" s="186">
        <v>7100803</v>
      </c>
      <c r="E3170" s="420" t="s">
        <v>3718</v>
      </c>
      <c r="F3170" s="420"/>
      <c r="G3170" s="420"/>
      <c r="H3170" s="420"/>
      <c r="I3170" s="187" t="s">
        <v>47</v>
      </c>
      <c r="J3170" s="165" t="s">
        <v>745</v>
      </c>
      <c r="K3170" s="188">
        <v>10</v>
      </c>
      <c r="L3170" s="189">
        <f>K3170*(1-$H$3/100)</f>
        <v>10</v>
      </c>
      <c r="M3170" s="190">
        <f>K3170*$H$2</f>
        <v>421.1</v>
      </c>
      <c r="N3170" s="330">
        <f>M3170*(1-$H$3/100)</f>
        <v>421.1</v>
      </c>
      <c r="O3170" s="191">
        <f>N3170*0.136</f>
        <v>57.269600000000004</v>
      </c>
    </row>
    <row r="3171" spans="1:15" ht="18.75" customHeight="1" thickTop="1" thickBot="1">
      <c r="A3171" s="164"/>
      <c r="B3171" s="406"/>
      <c r="C3171" s="166" t="s">
        <v>3787</v>
      </c>
      <c r="D3171" s="106">
        <v>7101003</v>
      </c>
      <c r="E3171" s="409" t="s">
        <v>3719</v>
      </c>
      <c r="F3171" s="409"/>
      <c r="G3171" s="409"/>
      <c r="H3171" s="409"/>
      <c r="I3171" s="113" t="s">
        <v>47</v>
      </c>
      <c r="J3171" s="165" t="s">
        <v>745</v>
      </c>
      <c r="K3171" s="114">
        <v>10</v>
      </c>
      <c r="L3171" s="109">
        <f>K3171*(1-$H$3/100)</f>
        <v>10</v>
      </c>
      <c r="M3171" s="108">
        <f>K3171*$H$2</f>
        <v>421.1</v>
      </c>
      <c r="N3171" s="335">
        <f>M3171*(1-$H$3/100)</f>
        <v>421.1</v>
      </c>
      <c r="O3171" s="118">
        <f>N3171*0.22</f>
        <v>92.64200000000001</v>
      </c>
    </row>
    <row r="3172" spans="1:15" ht="18.75" hidden="1" customHeight="1" thickTop="1" thickBot="1">
      <c r="A3172" s="164"/>
      <c r="B3172" s="326"/>
      <c r="C3172" s="166"/>
      <c r="D3172" s="106"/>
      <c r="E3172" s="110"/>
      <c r="F3172" s="110"/>
      <c r="G3172" s="110"/>
      <c r="H3172" s="110"/>
      <c r="I3172" s="113"/>
      <c r="J3172" s="165"/>
      <c r="K3172" s="114"/>
      <c r="L3172" s="109"/>
      <c r="M3172" s="108"/>
      <c r="N3172" s="335"/>
      <c r="O3172" s="118"/>
    </row>
    <row r="3173" spans="1:15" ht="18.75" hidden="1" customHeight="1" thickTop="1" thickBot="1">
      <c r="A3173" s="164"/>
      <c r="B3173" s="326"/>
      <c r="C3173" s="166"/>
      <c r="D3173" s="106"/>
      <c r="E3173" s="110"/>
      <c r="F3173" s="110"/>
      <c r="G3173" s="110"/>
      <c r="H3173" s="110"/>
      <c r="I3173" s="113"/>
      <c r="J3173" s="165"/>
      <c r="K3173" s="114"/>
      <c r="L3173" s="109"/>
      <c r="M3173" s="108"/>
      <c r="N3173" s="335"/>
      <c r="O3173" s="118"/>
    </row>
    <row r="3174" spans="1:15" ht="18.75" hidden="1" customHeight="1" thickTop="1" thickBot="1">
      <c r="A3174" s="164"/>
      <c r="B3174" s="326"/>
      <c r="C3174" s="166"/>
      <c r="D3174" s="106"/>
      <c r="E3174" s="110"/>
      <c r="F3174" s="110"/>
      <c r="G3174" s="110"/>
      <c r="H3174" s="110"/>
      <c r="I3174" s="113"/>
      <c r="J3174" s="165"/>
      <c r="K3174" s="114"/>
      <c r="L3174" s="109"/>
      <c r="M3174" s="108"/>
      <c r="N3174" s="335"/>
      <c r="O3174" s="118"/>
    </row>
    <row r="3175" spans="1:15" ht="18.75" hidden="1" customHeight="1" thickTop="1" thickBot="1">
      <c r="A3175" s="164"/>
      <c r="B3175" s="326"/>
      <c r="C3175" s="166"/>
      <c r="D3175" s="106"/>
      <c r="E3175" s="110"/>
      <c r="F3175" s="110"/>
      <c r="G3175" s="110"/>
      <c r="H3175" s="110"/>
      <c r="I3175" s="113"/>
      <c r="J3175" s="165"/>
      <c r="K3175" s="114"/>
      <c r="L3175" s="109"/>
      <c r="M3175" s="108"/>
      <c r="N3175" s="335"/>
      <c r="O3175" s="118"/>
    </row>
    <row r="3176" spans="1:15" ht="18.75" hidden="1" customHeight="1" thickTop="1" thickBot="1">
      <c r="A3176" s="164"/>
      <c r="B3176" s="326"/>
      <c r="C3176" s="166"/>
      <c r="D3176" s="106"/>
      <c r="E3176" s="110"/>
      <c r="F3176" s="110"/>
      <c r="G3176" s="110"/>
      <c r="H3176" s="110"/>
      <c r="I3176" s="113"/>
      <c r="J3176" s="165"/>
      <c r="K3176" s="114"/>
      <c r="L3176" s="109"/>
      <c r="M3176" s="108"/>
      <c r="N3176" s="335"/>
      <c r="O3176" s="118"/>
    </row>
    <row r="3177" spans="1:15" ht="18.75" hidden="1" customHeight="1" thickTop="1" thickBot="1">
      <c r="A3177" s="164"/>
      <c r="B3177" s="326"/>
      <c r="C3177" s="166"/>
      <c r="D3177" s="106"/>
      <c r="E3177" s="110"/>
      <c r="F3177" s="110"/>
      <c r="G3177" s="110"/>
      <c r="H3177" s="110"/>
      <c r="I3177" s="113"/>
      <c r="J3177" s="165"/>
      <c r="K3177" s="114"/>
      <c r="L3177" s="109"/>
      <c r="M3177" s="108"/>
      <c r="N3177" s="335"/>
      <c r="O3177" s="118"/>
    </row>
    <row r="3178" spans="1:15" ht="18.75" hidden="1" customHeight="1" thickTop="1" thickBot="1">
      <c r="A3178" s="164"/>
      <c r="B3178" s="326"/>
      <c r="C3178" s="166"/>
      <c r="D3178" s="106"/>
      <c r="E3178" s="110"/>
      <c r="F3178" s="110"/>
      <c r="G3178" s="110"/>
      <c r="H3178" s="110"/>
      <c r="I3178" s="113"/>
      <c r="J3178" s="165"/>
      <c r="K3178" s="114"/>
      <c r="L3178" s="109"/>
      <c r="M3178" s="108"/>
      <c r="N3178" s="335"/>
      <c r="O3178" s="118"/>
    </row>
    <row r="3179" spans="1:15" ht="18.75" hidden="1" customHeight="1" thickTop="1" thickBot="1">
      <c r="A3179" s="164"/>
      <c r="B3179" s="326"/>
      <c r="C3179" s="166"/>
      <c r="D3179" s="106"/>
      <c r="E3179" s="110"/>
      <c r="F3179" s="110"/>
      <c r="G3179" s="110"/>
      <c r="H3179" s="110"/>
      <c r="I3179" s="113"/>
      <c r="J3179" s="165"/>
      <c r="K3179" s="114"/>
      <c r="L3179" s="109"/>
      <c r="M3179" s="108"/>
      <c r="N3179" s="335"/>
      <c r="O3179" s="118"/>
    </row>
    <row r="3180" spans="1:15" ht="18.75" hidden="1" customHeight="1" thickTop="1" thickBot="1">
      <c r="A3180" s="164"/>
      <c r="B3180" s="326"/>
      <c r="C3180" s="166"/>
      <c r="D3180" s="106"/>
      <c r="E3180" s="110"/>
      <c r="F3180" s="110"/>
      <c r="G3180" s="110"/>
      <c r="H3180" s="110"/>
      <c r="I3180" s="113"/>
      <c r="J3180" s="165"/>
      <c r="K3180" s="114"/>
      <c r="L3180" s="109"/>
      <c r="M3180" s="108"/>
      <c r="N3180" s="335"/>
      <c r="O3180" s="118"/>
    </row>
    <row r="3181" spans="1:15" ht="18.75" hidden="1" customHeight="1" thickTop="1" thickBot="1">
      <c r="A3181" s="164"/>
      <c r="B3181" s="326"/>
      <c r="C3181" s="166"/>
      <c r="D3181" s="106"/>
      <c r="E3181" s="110"/>
      <c r="F3181" s="110"/>
      <c r="G3181" s="110"/>
      <c r="H3181" s="110"/>
      <c r="I3181" s="113"/>
      <c r="J3181" s="165"/>
      <c r="K3181" s="114"/>
      <c r="L3181" s="109"/>
      <c r="M3181" s="108"/>
      <c r="N3181" s="335"/>
      <c r="O3181" s="118"/>
    </row>
    <row r="3182" spans="1:15" ht="18.75" customHeight="1" thickTop="1" thickBot="1">
      <c r="A3182" s="164"/>
      <c r="B3182" s="146"/>
      <c r="C3182" s="166" t="s">
        <v>3788</v>
      </c>
      <c r="D3182" s="106">
        <v>7100802</v>
      </c>
      <c r="E3182" s="431" t="s">
        <v>3720</v>
      </c>
      <c r="F3182" s="431"/>
      <c r="G3182" s="431"/>
      <c r="H3182" s="431"/>
      <c r="I3182" s="113" t="s">
        <v>47</v>
      </c>
      <c r="J3182" s="84" t="s">
        <v>11</v>
      </c>
      <c r="K3182" s="114">
        <v>0</v>
      </c>
      <c r="L3182" s="109">
        <f>K3182*(1-$H$3/100)</f>
        <v>0</v>
      </c>
      <c r="M3182" s="281">
        <f>K3182*$H$2</f>
        <v>0</v>
      </c>
      <c r="N3182" s="282">
        <f t="shared" ref="N3182:N3206" si="240">M3182*(1-$H$3/100)</f>
        <v>0</v>
      </c>
      <c r="O3182" s="282">
        <f>N3182*0.45</f>
        <v>0</v>
      </c>
    </row>
    <row r="3183" spans="1:15" ht="18.75" hidden="1" customHeight="1" thickTop="1" thickBot="1">
      <c r="A3183" s="164"/>
      <c r="B3183" s="75"/>
      <c r="C3183" s="253"/>
      <c r="D3183" s="83"/>
      <c r="E3183" s="111"/>
      <c r="F3183" s="111"/>
      <c r="G3183" s="111"/>
      <c r="H3183" s="111"/>
      <c r="I3183" s="218"/>
      <c r="J3183" s="84"/>
      <c r="K3183" s="184"/>
      <c r="L3183" s="77"/>
      <c r="M3183" s="283"/>
      <c r="N3183" s="284"/>
      <c r="O3183" s="284"/>
    </row>
    <row r="3184" spans="1:15" ht="18.75" hidden="1" customHeight="1" thickTop="1" thickBot="1">
      <c r="A3184" s="164"/>
      <c r="B3184" s="75"/>
      <c r="C3184" s="253"/>
      <c r="D3184" s="83"/>
      <c r="E3184" s="111"/>
      <c r="F3184" s="111"/>
      <c r="G3184" s="111"/>
      <c r="H3184" s="111"/>
      <c r="I3184" s="218"/>
      <c r="J3184" s="84"/>
      <c r="K3184" s="184"/>
      <c r="L3184" s="77"/>
      <c r="M3184" s="283"/>
      <c r="N3184" s="284"/>
      <c r="O3184" s="284"/>
    </row>
    <row r="3185" spans="1:15" ht="18.75" hidden="1" customHeight="1" thickTop="1" thickBot="1">
      <c r="A3185" s="164"/>
      <c r="B3185" s="75"/>
      <c r="C3185" s="253"/>
      <c r="D3185" s="83"/>
      <c r="E3185" s="111"/>
      <c r="F3185" s="111"/>
      <c r="G3185" s="111"/>
      <c r="H3185" s="111"/>
      <c r="I3185" s="218"/>
      <c r="J3185" s="84"/>
      <c r="K3185" s="184"/>
      <c r="L3185" s="77"/>
      <c r="M3185" s="283"/>
      <c r="N3185" s="284"/>
      <c r="O3185" s="284"/>
    </row>
    <row r="3186" spans="1:15" ht="18.75" hidden="1" customHeight="1" thickTop="1" thickBot="1">
      <c r="A3186" s="164"/>
      <c r="B3186" s="75"/>
      <c r="C3186" s="253"/>
      <c r="D3186" s="83"/>
      <c r="E3186" s="111"/>
      <c r="F3186" s="111"/>
      <c r="G3186" s="111"/>
      <c r="H3186" s="111"/>
      <c r="I3186" s="218"/>
      <c r="J3186" s="84"/>
      <c r="K3186" s="184"/>
      <c r="L3186" s="77"/>
      <c r="M3186" s="283"/>
      <c r="N3186" s="284"/>
      <c r="O3186" s="284"/>
    </row>
    <row r="3187" spans="1:15" ht="18.75" hidden="1" customHeight="1" thickTop="1" thickBot="1">
      <c r="A3187" s="164"/>
      <c r="B3187" s="75"/>
      <c r="C3187" s="253"/>
      <c r="D3187" s="83"/>
      <c r="E3187" s="111"/>
      <c r="F3187" s="111"/>
      <c r="G3187" s="111"/>
      <c r="H3187" s="111"/>
      <c r="I3187" s="218"/>
      <c r="J3187" s="84"/>
      <c r="K3187" s="184"/>
      <c r="L3187" s="77"/>
      <c r="M3187" s="283"/>
      <c r="N3187" s="284"/>
      <c r="O3187" s="284"/>
    </row>
    <row r="3188" spans="1:15" ht="18.75" hidden="1" customHeight="1" thickTop="1" thickBot="1">
      <c r="A3188" s="164"/>
      <c r="B3188" s="75"/>
      <c r="C3188" s="253"/>
      <c r="D3188" s="83"/>
      <c r="E3188" s="111"/>
      <c r="F3188" s="111"/>
      <c r="G3188" s="111"/>
      <c r="H3188" s="111"/>
      <c r="I3188" s="218"/>
      <c r="J3188" s="84"/>
      <c r="K3188" s="184"/>
      <c r="L3188" s="77"/>
      <c r="M3188" s="283"/>
      <c r="N3188" s="284"/>
      <c r="O3188" s="284"/>
    </row>
    <row r="3189" spans="1:15" ht="18.75" hidden="1" customHeight="1" thickTop="1" thickBot="1">
      <c r="A3189" s="164"/>
      <c r="B3189" s="75"/>
      <c r="C3189" s="253"/>
      <c r="D3189" s="83"/>
      <c r="E3189" s="111"/>
      <c r="F3189" s="111"/>
      <c r="G3189" s="111"/>
      <c r="H3189" s="111"/>
      <c r="I3189" s="218"/>
      <c r="J3189" s="84"/>
      <c r="K3189" s="184"/>
      <c r="L3189" s="77"/>
      <c r="M3189" s="283"/>
      <c r="N3189" s="284"/>
      <c r="O3189" s="284"/>
    </row>
    <row r="3190" spans="1:15" ht="18.75" hidden="1" customHeight="1" thickTop="1" thickBot="1">
      <c r="A3190" s="164"/>
      <c r="B3190" s="75"/>
      <c r="C3190" s="253"/>
      <c r="D3190" s="83"/>
      <c r="E3190" s="111"/>
      <c r="F3190" s="111"/>
      <c r="G3190" s="111"/>
      <c r="H3190" s="111"/>
      <c r="I3190" s="218"/>
      <c r="J3190" s="84"/>
      <c r="K3190" s="184"/>
      <c r="L3190" s="77"/>
      <c r="M3190" s="283"/>
      <c r="N3190" s="284"/>
      <c r="O3190" s="284"/>
    </row>
    <row r="3191" spans="1:15" ht="18.75" hidden="1" customHeight="1" thickTop="1" thickBot="1">
      <c r="A3191" s="164"/>
      <c r="B3191" s="75"/>
      <c r="C3191" s="253"/>
      <c r="D3191" s="83"/>
      <c r="E3191" s="111"/>
      <c r="F3191" s="111"/>
      <c r="G3191" s="111"/>
      <c r="H3191" s="111"/>
      <c r="I3191" s="218"/>
      <c r="J3191" s="84"/>
      <c r="K3191" s="184"/>
      <c r="L3191" s="77"/>
      <c r="M3191" s="283"/>
      <c r="N3191" s="284"/>
      <c r="O3191" s="284"/>
    </row>
    <row r="3192" spans="1:15" ht="18.75" hidden="1" customHeight="1" thickTop="1" thickBot="1">
      <c r="A3192" s="164"/>
      <c r="B3192" s="75"/>
      <c r="C3192" s="253"/>
      <c r="D3192" s="83"/>
      <c r="E3192" s="111"/>
      <c r="F3192" s="111"/>
      <c r="G3192" s="111"/>
      <c r="H3192" s="111"/>
      <c r="I3192" s="218"/>
      <c r="J3192" s="84"/>
      <c r="K3192" s="184"/>
      <c r="L3192" s="77"/>
      <c r="M3192" s="283"/>
      <c r="N3192" s="284"/>
      <c r="O3192" s="284"/>
    </row>
    <row r="3193" spans="1:15" ht="18.75" customHeight="1" thickTop="1" thickBot="1">
      <c r="A3193" s="164"/>
      <c r="B3193" s="75"/>
      <c r="C3193" s="198" t="s">
        <v>3721</v>
      </c>
      <c r="D3193" s="132">
        <v>7120302</v>
      </c>
      <c r="E3193" s="419" t="s">
        <v>3735</v>
      </c>
      <c r="F3193" s="419"/>
      <c r="G3193" s="419"/>
      <c r="H3193" s="419"/>
      <c r="I3193" s="133" t="s">
        <v>47</v>
      </c>
      <c r="J3193" s="84" t="s">
        <v>11</v>
      </c>
      <c r="K3193" s="40">
        <v>0</v>
      </c>
      <c r="L3193" s="41">
        <f t="shared" ref="L3193:L3206" si="241">K3193*(1-$H$3/100)</f>
        <v>0</v>
      </c>
      <c r="M3193" s="277">
        <f t="shared" ref="M3193:M3206" si="242">K3193*$H$2</f>
        <v>0</v>
      </c>
      <c r="N3193" s="278">
        <f t="shared" si="240"/>
        <v>0</v>
      </c>
      <c r="O3193" s="278">
        <f>N3193*0.53</f>
        <v>0</v>
      </c>
    </row>
    <row r="3194" spans="1:15" ht="18.75" customHeight="1" thickTop="1" thickBot="1">
      <c r="A3194" s="164"/>
      <c r="B3194" s="75"/>
      <c r="C3194" s="200" t="s">
        <v>3722</v>
      </c>
      <c r="D3194" s="46">
        <v>7120402</v>
      </c>
      <c r="E3194" s="417" t="s">
        <v>3736</v>
      </c>
      <c r="F3194" s="417"/>
      <c r="G3194" s="417"/>
      <c r="H3194" s="417"/>
      <c r="I3194" s="68" t="s">
        <v>47</v>
      </c>
      <c r="J3194" s="84" t="s">
        <v>11</v>
      </c>
      <c r="K3194" s="48">
        <v>0</v>
      </c>
      <c r="L3194" s="49">
        <f t="shared" si="241"/>
        <v>0</v>
      </c>
      <c r="M3194" s="279">
        <f t="shared" si="242"/>
        <v>0</v>
      </c>
      <c r="N3194" s="280">
        <f t="shared" si="240"/>
        <v>0</v>
      </c>
      <c r="O3194" s="280">
        <f>N3194*0.71</f>
        <v>0</v>
      </c>
    </row>
    <row r="3195" spans="1:15" ht="18.75" customHeight="1" thickTop="1" thickBot="1">
      <c r="A3195" s="164"/>
      <c r="B3195" s="75"/>
      <c r="C3195" s="169" t="s">
        <v>3723</v>
      </c>
      <c r="D3195" s="95">
        <v>7120502</v>
      </c>
      <c r="E3195" s="414" t="s">
        <v>3737</v>
      </c>
      <c r="F3195" s="414"/>
      <c r="G3195" s="414"/>
      <c r="H3195" s="414"/>
      <c r="I3195" s="96" t="s">
        <v>47</v>
      </c>
      <c r="J3195" s="84" t="s">
        <v>11</v>
      </c>
      <c r="K3195" s="98">
        <v>0</v>
      </c>
      <c r="L3195" s="99">
        <f t="shared" si="241"/>
        <v>0</v>
      </c>
      <c r="M3195" s="290">
        <f t="shared" si="242"/>
        <v>0</v>
      </c>
      <c r="N3195" s="287">
        <f t="shared" si="240"/>
        <v>0</v>
      </c>
      <c r="O3195" s="287">
        <f>N3195*0.89</f>
        <v>0</v>
      </c>
    </row>
    <row r="3196" spans="1:15" ht="18.75" customHeight="1" thickTop="1" thickBot="1">
      <c r="A3196" s="164"/>
      <c r="B3196" s="75"/>
      <c r="C3196" s="199" t="s">
        <v>3724</v>
      </c>
      <c r="D3196" s="59">
        <v>7125302</v>
      </c>
      <c r="E3196" s="428" t="s">
        <v>3738</v>
      </c>
      <c r="F3196" s="428"/>
      <c r="G3196" s="428"/>
      <c r="H3196" s="428"/>
      <c r="I3196" s="139" t="s">
        <v>47</v>
      </c>
      <c r="J3196" s="84" t="s">
        <v>11</v>
      </c>
      <c r="K3196" s="61">
        <v>0</v>
      </c>
      <c r="L3196" s="62">
        <f t="shared" si="241"/>
        <v>0</v>
      </c>
      <c r="M3196" s="288">
        <f t="shared" si="242"/>
        <v>0</v>
      </c>
      <c r="N3196" s="286">
        <f t="shared" si="240"/>
        <v>0</v>
      </c>
      <c r="O3196" s="286">
        <f>N3196*0.67</f>
        <v>0</v>
      </c>
    </row>
    <row r="3197" spans="1:15" ht="18.75" customHeight="1" thickTop="1" thickBot="1">
      <c r="A3197" s="164"/>
      <c r="B3197" s="75"/>
      <c r="C3197" s="200" t="s">
        <v>3725</v>
      </c>
      <c r="D3197" s="46">
        <v>7125402</v>
      </c>
      <c r="E3197" s="417" t="s">
        <v>3739</v>
      </c>
      <c r="F3197" s="417"/>
      <c r="G3197" s="417"/>
      <c r="H3197" s="417"/>
      <c r="I3197" s="68" t="s">
        <v>47</v>
      </c>
      <c r="J3197" s="84" t="s">
        <v>11</v>
      </c>
      <c r="K3197" s="48">
        <v>0</v>
      </c>
      <c r="L3197" s="49">
        <f t="shared" si="241"/>
        <v>0</v>
      </c>
      <c r="M3197" s="279">
        <f t="shared" si="242"/>
        <v>0</v>
      </c>
      <c r="N3197" s="280">
        <f t="shared" si="240"/>
        <v>0</v>
      </c>
      <c r="O3197" s="280">
        <f>N3197*0.89</f>
        <v>0</v>
      </c>
    </row>
    <row r="3198" spans="1:15" ht="18.75" customHeight="1" thickTop="1" thickBot="1">
      <c r="A3198" s="164"/>
      <c r="B3198" s="75"/>
      <c r="C3198" s="336" t="s">
        <v>3726</v>
      </c>
      <c r="D3198" s="53">
        <v>7125502</v>
      </c>
      <c r="E3198" s="416" t="s">
        <v>3740</v>
      </c>
      <c r="F3198" s="416"/>
      <c r="G3198" s="416"/>
      <c r="H3198" s="416"/>
      <c r="I3198" s="54" t="s">
        <v>47</v>
      </c>
      <c r="J3198" s="84" t="s">
        <v>11</v>
      </c>
      <c r="K3198" s="98">
        <v>0</v>
      </c>
      <c r="L3198" s="99">
        <f t="shared" si="241"/>
        <v>0</v>
      </c>
      <c r="M3198" s="290">
        <f t="shared" si="242"/>
        <v>0</v>
      </c>
      <c r="N3198" s="287">
        <f t="shared" si="240"/>
        <v>0</v>
      </c>
      <c r="O3198" s="287">
        <f>N3198*1.11</f>
        <v>0</v>
      </c>
    </row>
    <row r="3199" spans="1:15" ht="18.75" customHeight="1" thickTop="1" thickBot="1">
      <c r="A3199" s="164"/>
      <c r="B3199" s="75"/>
      <c r="C3199" s="197" t="s">
        <v>3727</v>
      </c>
      <c r="D3199" s="37">
        <v>7133002</v>
      </c>
      <c r="E3199" s="408" t="s">
        <v>3741</v>
      </c>
      <c r="F3199" s="408"/>
      <c r="G3199" s="408"/>
      <c r="H3199" s="408"/>
      <c r="I3199" s="65" t="s">
        <v>47</v>
      </c>
      <c r="J3199" s="84" t="s">
        <v>11</v>
      </c>
      <c r="K3199" s="61">
        <v>0</v>
      </c>
      <c r="L3199" s="70">
        <f t="shared" si="241"/>
        <v>0</v>
      </c>
      <c r="M3199" s="285">
        <f t="shared" si="242"/>
        <v>0</v>
      </c>
      <c r="N3199" s="289">
        <f t="shared" si="240"/>
        <v>0</v>
      </c>
      <c r="O3199" s="289">
        <f>N3199*0.8</f>
        <v>0</v>
      </c>
    </row>
    <row r="3200" spans="1:15" ht="18.75" customHeight="1" thickTop="1" thickBot="1">
      <c r="A3200" s="164"/>
      <c r="B3200" s="75"/>
      <c r="C3200" s="200" t="s">
        <v>3728</v>
      </c>
      <c r="D3200" s="46">
        <v>7134002</v>
      </c>
      <c r="E3200" s="417" t="s">
        <v>3742</v>
      </c>
      <c r="F3200" s="417"/>
      <c r="G3200" s="417"/>
      <c r="H3200" s="417"/>
      <c r="I3200" s="68" t="s">
        <v>47</v>
      </c>
      <c r="J3200" s="84" t="s">
        <v>11</v>
      </c>
      <c r="K3200" s="48">
        <v>0</v>
      </c>
      <c r="L3200" s="49">
        <f t="shared" si="241"/>
        <v>0</v>
      </c>
      <c r="M3200" s="279">
        <f t="shared" si="242"/>
        <v>0</v>
      </c>
      <c r="N3200" s="280">
        <f t="shared" si="240"/>
        <v>0</v>
      </c>
      <c r="O3200" s="280">
        <f>N3200*1.07</f>
        <v>0</v>
      </c>
    </row>
    <row r="3201" spans="1:15" ht="18.75" customHeight="1" thickTop="1" thickBot="1">
      <c r="A3201" s="164"/>
      <c r="B3201" s="75"/>
      <c r="C3201" s="169" t="s">
        <v>3729</v>
      </c>
      <c r="D3201" s="95">
        <v>7135002</v>
      </c>
      <c r="E3201" s="414" t="s">
        <v>3743</v>
      </c>
      <c r="F3201" s="414"/>
      <c r="G3201" s="414"/>
      <c r="H3201" s="414"/>
      <c r="I3201" s="96" t="s">
        <v>47</v>
      </c>
      <c r="J3201" s="84" t="s">
        <v>11</v>
      </c>
      <c r="K3201" s="98">
        <v>0</v>
      </c>
      <c r="L3201" s="99">
        <f t="shared" si="241"/>
        <v>0</v>
      </c>
      <c r="M3201" s="290">
        <f t="shared" si="242"/>
        <v>0</v>
      </c>
      <c r="N3201" s="287">
        <f t="shared" si="240"/>
        <v>0</v>
      </c>
      <c r="O3201" s="287">
        <f>N3201*1.34</f>
        <v>0</v>
      </c>
    </row>
    <row r="3202" spans="1:15" ht="18.75" customHeight="1" thickTop="1" thickBot="1">
      <c r="A3202" s="164"/>
      <c r="B3202" s="75"/>
      <c r="C3202" s="199" t="s">
        <v>3730</v>
      </c>
      <c r="D3202" s="59">
        <v>7140302</v>
      </c>
      <c r="E3202" s="428" t="s">
        <v>3744</v>
      </c>
      <c r="F3202" s="428"/>
      <c r="G3202" s="428"/>
      <c r="H3202" s="428"/>
      <c r="I3202" s="139" t="s">
        <v>47</v>
      </c>
      <c r="J3202" s="84" t="s">
        <v>11</v>
      </c>
      <c r="K3202" s="61">
        <v>0</v>
      </c>
      <c r="L3202" s="62">
        <f t="shared" si="241"/>
        <v>0</v>
      </c>
      <c r="M3202" s="288">
        <f t="shared" si="242"/>
        <v>0</v>
      </c>
      <c r="N3202" s="286">
        <f t="shared" si="240"/>
        <v>0</v>
      </c>
      <c r="O3202" s="286">
        <f>N3202*1.07</f>
        <v>0</v>
      </c>
    </row>
    <row r="3203" spans="1:15" ht="18.75" customHeight="1" thickTop="1" thickBot="1">
      <c r="A3203" s="164"/>
      <c r="B3203" s="75"/>
      <c r="C3203" s="200" t="s">
        <v>3731</v>
      </c>
      <c r="D3203" s="46">
        <v>7140402</v>
      </c>
      <c r="E3203" s="417" t="s">
        <v>3745</v>
      </c>
      <c r="F3203" s="417"/>
      <c r="G3203" s="417"/>
      <c r="H3203" s="417"/>
      <c r="I3203" s="68" t="s">
        <v>47</v>
      </c>
      <c r="J3203" s="84" t="s">
        <v>11</v>
      </c>
      <c r="K3203" s="48">
        <v>0</v>
      </c>
      <c r="L3203" s="49">
        <f t="shared" si="241"/>
        <v>0</v>
      </c>
      <c r="M3203" s="279">
        <f t="shared" si="242"/>
        <v>0</v>
      </c>
      <c r="N3203" s="280">
        <f t="shared" si="240"/>
        <v>0</v>
      </c>
      <c r="O3203" s="280">
        <f>N3203*1.43</f>
        <v>0</v>
      </c>
    </row>
    <row r="3204" spans="1:15" ht="18.75" customHeight="1" thickTop="1" thickBot="1">
      <c r="A3204" s="164"/>
      <c r="B3204" s="75"/>
      <c r="C3204" s="169" t="s">
        <v>3732</v>
      </c>
      <c r="D3204" s="95">
        <v>7140502</v>
      </c>
      <c r="E3204" s="414" t="s">
        <v>3746</v>
      </c>
      <c r="F3204" s="414"/>
      <c r="G3204" s="414"/>
      <c r="H3204" s="414"/>
      <c r="I3204" s="96" t="s">
        <v>47</v>
      </c>
      <c r="J3204" s="84" t="s">
        <v>11</v>
      </c>
      <c r="K3204" s="98">
        <v>0</v>
      </c>
      <c r="L3204" s="99">
        <f t="shared" si="241"/>
        <v>0</v>
      </c>
      <c r="M3204" s="290">
        <f t="shared" si="242"/>
        <v>0</v>
      </c>
      <c r="N3204" s="287">
        <f t="shared" si="240"/>
        <v>0</v>
      </c>
      <c r="O3204" s="287">
        <f>N3204*1.78</f>
        <v>0</v>
      </c>
    </row>
    <row r="3205" spans="1:15" ht="18.75" customHeight="1" thickTop="1" thickBot="1">
      <c r="A3205" s="164"/>
      <c r="B3205" s="75"/>
      <c r="C3205" s="200" t="s">
        <v>3733</v>
      </c>
      <c r="D3205" s="46">
        <v>7150402</v>
      </c>
      <c r="E3205" s="417" t="s">
        <v>3747</v>
      </c>
      <c r="F3205" s="417"/>
      <c r="G3205" s="417"/>
      <c r="H3205" s="417"/>
      <c r="I3205" s="68" t="s">
        <v>47</v>
      </c>
      <c r="J3205" s="84" t="s">
        <v>11</v>
      </c>
      <c r="K3205" s="48">
        <v>0</v>
      </c>
      <c r="L3205" s="49">
        <f t="shared" si="241"/>
        <v>0</v>
      </c>
      <c r="M3205" s="279">
        <f t="shared" si="242"/>
        <v>0</v>
      </c>
      <c r="N3205" s="280">
        <f t="shared" si="240"/>
        <v>0</v>
      </c>
      <c r="O3205" s="280">
        <f>N3205*1.78</f>
        <v>0</v>
      </c>
    </row>
    <row r="3206" spans="1:15" ht="18.75" customHeight="1" thickTop="1" thickBot="1">
      <c r="A3206" s="164"/>
      <c r="B3206" s="326"/>
      <c r="C3206" s="166" t="s">
        <v>3734</v>
      </c>
      <c r="D3206" s="106">
        <v>7150502</v>
      </c>
      <c r="E3206" s="409" t="s">
        <v>3748</v>
      </c>
      <c r="F3206" s="409"/>
      <c r="G3206" s="409"/>
      <c r="H3206" s="409"/>
      <c r="I3206" s="113" t="s">
        <v>47</v>
      </c>
      <c r="J3206" s="84" t="s">
        <v>11</v>
      </c>
      <c r="K3206" s="114">
        <v>0</v>
      </c>
      <c r="L3206" s="109">
        <f t="shared" si="241"/>
        <v>0</v>
      </c>
      <c r="M3206" s="281">
        <f t="shared" si="242"/>
        <v>0</v>
      </c>
      <c r="N3206" s="282">
        <f t="shared" si="240"/>
        <v>0</v>
      </c>
      <c r="O3206" s="282">
        <f>N3206*2.23</f>
        <v>0</v>
      </c>
    </row>
    <row r="3207" spans="1:15" ht="18.75" hidden="1" customHeight="1" thickTop="1" thickBot="1">
      <c r="A3207" s="164"/>
      <c r="B3207" s="326"/>
      <c r="C3207" s="253"/>
      <c r="D3207" s="83"/>
      <c r="E3207" s="111"/>
      <c r="F3207" s="111"/>
      <c r="G3207" s="111"/>
      <c r="H3207" s="111"/>
      <c r="I3207" s="218"/>
      <c r="J3207" s="84"/>
      <c r="K3207" s="184"/>
      <c r="L3207" s="77"/>
      <c r="M3207" s="283"/>
      <c r="N3207" s="284"/>
      <c r="O3207" s="284"/>
    </row>
    <row r="3208" spans="1:15" ht="18.75" hidden="1" customHeight="1" thickTop="1" thickBot="1">
      <c r="A3208" s="164"/>
      <c r="B3208" s="326"/>
      <c r="C3208" s="253"/>
      <c r="D3208" s="83"/>
      <c r="E3208" s="111"/>
      <c r="F3208" s="111"/>
      <c r="G3208" s="111"/>
      <c r="H3208" s="111"/>
      <c r="I3208" s="218"/>
      <c r="J3208" s="84"/>
      <c r="K3208" s="184"/>
      <c r="L3208" s="77"/>
      <c r="M3208" s="283"/>
      <c r="N3208" s="284"/>
      <c r="O3208" s="284"/>
    </row>
    <row r="3209" spans="1:15" ht="18.75" hidden="1" customHeight="1" thickTop="1" thickBot="1">
      <c r="A3209" s="164"/>
      <c r="B3209" s="326"/>
      <c r="C3209" s="253"/>
      <c r="D3209" s="83"/>
      <c r="E3209" s="111"/>
      <c r="F3209" s="111"/>
      <c r="G3209" s="111"/>
      <c r="H3209" s="111"/>
      <c r="I3209" s="218"/>
      <c r="J3209" s="84"/>
      <c r="K3209" s="184"/>
      <c r="L3209" s="77"/>
      <c r="M3209" s="283"/>
      <c r="N3209" s="284"/>
      <c r="O3209" s="284"/>
    </row>
    <row r="3210" spans="1:15" ht="18.75" hidden="1" customHeight="1" thickTop="1" thickBot="1">
      <c r="A3210" s="164"/>
      <c r="B3210" s="326"/>
      <c r="C3210" s="253"/>
      <c r="D3210" s="83"/>
      <c r="E3210" s="111"/>
      <c r="F3210" s="111"/>
      <c r="G3210" s="111"/>
      <c r="H3210" s="111"/>
      <c r="I3210" s="218"/>
      <c r="J3210" s="84"/>
      <c r="K3210" s="184"/>
      <c r="L3210" s="77"/>
      <c r="M3210" s="283"/>
      <c r="N3210" s="284"/>
      <c r="O3210" s="284"/>
    </row>
    <row r="3211" spans="1:15" ht="18.75" hidden="1" customHeight="1" thickTop="1" thickBot="1">
      <c r="A3211" s="164"/>
      <c r="B3211" s="326"/>
      <c r="C3211" s="253"/>
      <c r="D3211" s="83"/>
      <c r="E3211" s="111"/>
      <c r="F3211" s="111"/>
      <c r="G3211" s="111"/>
      <c r="H3211" s="111"/>
      <c r="I3211" s="218"/>
      <c r="J3211" s="84"/>
      <c r="K3211" s="184"/>
      <c r="L3211" s="77"/>
      <c r="M3211" s="283"/>
      <c r="N3211" s="284"/>
      <c r="O3211" s="284"/>
    </row>
    <row r="3212" spans="1:15" ht="18.75" hidden="1" customHeight="1" thickTop="1" thickBot="1">
      <c r="A3212" s="164"/>
      <c r="B3212" s="326"/>
      <c r="C3212" s="253"/>
      <c r="D3212" s="83"/>
      <c r="E3212" s="111"/>
      <c r="F3212" s="111"/>
      <c r="G3212" s="111"/>
      <c r="H3212" s="111"/>
      <c r="I3212" s="218"/>
      <c r="J3212" s="84"/>
      <c r="K3212" s="184"/>
      <c r="L3212" s="77"/>
      <c r="M3212" s="283"/>
      <c r="N3212" s="284"/>
      <c r="O3212" s="284"/>
    </row>
    <row r="3213" spans="1:15" ht="18.75" hidden="1" customHeight="1" thickTop="1" thickBot="1">
      <c r="A3213" s="164"/>
      <c r="B3213" s="326"/>
      <c r="C3213" s="253"/>
      <c r="D3213" s="83"/>
      <c r="E3213" s="111"/>
      <c r="F3213" s="111"/>
      <c r="G3213" s="111"/>
      <c r="H3213" s="111"/>
      <c r="I3213" s="218"/>
      <c r="J3213" s="84"/>
      <c r="K3213" s="184"/>
      <c r="L3213" s="77"/>
      <c r="M3213" s="283"/>
      <c r="N3213" s="284"/>
      <c r="O3213" s="284"/>
    </row>
    <row r="3214" spans="1:15" ht="18.75" hidden="1" customHeight="1" thickTop="1" thickBot="1">
      <c r="A3214" s="164"/>
      <c r="B3214" s="326"/>
      <c r="C3214" s="253"/>
      <c r="D3214" s="83"/>
      <c r="E3214" s="111"/>
      <c r="F3214" s="111"/>
      <c r="G3214" s="111"/>
      <c r="H3214" s="111"/>
      <c r="I3214" s="218"/>
      <c r="J3214" s="84"/>
      <c r="K3214" s="184"/>
      <c r="L3214" s="77"/>
      <c r="M3214" s="283"/>
      <c r="N3214" s="284"/>
      <c r="O3214" s="284"/>
    </row>
    <row r="3215" spans="1:15" ht="18.75" hidden="1" customHeight="1" thickTop="1" thickBot="1">
      <c r="A3215" s="164"/>
      <c r="B3215" s="326"/>
      <c r="C3215" s="253"/>
      <c r="D3215" s="83"/>
      <c r="E3215" s="111"/>
      <c r="F3215" s="111"/>
      <c r="G3215" s="111"/>
      <c r="H3215" s="111"/>
      <c r="I3215" s="218"/>
      <c r="J3215" s="84"/>
      <c r="K3215" s="184"/>
      <c r="L3215" s="77"/>
      <c r="M3215" s="283"/>
      <c r="N3215" s="284"/>
      <c r="O3215" s="284"/>
    </row>
    <row r="3216" spans="1:15" ht="18.75" hidden="1" customHeight="1" thickTop="1" thickBot="1">
      <c r="A3216" s="164"/>
      <c r="B3216" s="326"/>
      <c r="C3216" s="253"/>
      <c r="D3216" s="83"/>
      <c r="E3216" s="111"/>
      <c r="F3216" s="111"/>
      <c r="G3216" s="111"/>
      <c r="H3216" s="111"/>
      <c r="I3216" s="218"/>
      <c r="J3216" s="84"/>
      <c r="K3216" s="184"/>
      <c r="L3216" s="77"/>
      <c r="M3216" s="283"/>
      <c r="N3216" s="284"/>
      <c r="O3216" s="284"/>
    </row>
    <row r="3217" spans="1:15" ht="18.75" customHeight="1" thickTop="1" thickBot="1">
      <c r="A3217" s="164"/>
      <c r="B3217" s="146"/>
      <c r="C3217" s="197" t="s">
        <v>3749</v>
      </c>
      <c r="D3217" s="37">
        <v>7133505</v>
      </c>
      <c r="E3217" s="408" t="s">
        <v>3750</v>
      </c>
      <c r="F3217" s="408"/>
      <c r="G3217" s="408"/>
      <c r="H3217" s="408"/>
      <c r="I3217" s="65" t="s">
        <v>47</v>
      </c>
      <c r="J3217" s="153" t="s">
        <v>438</v>
      </c>
      <c r="K3217" s="101">
        <v>0</v>
      </c>
      <c r="L3217" s="70">
        <f>K3217*(1-$H$3/100)</f>
        <v>0</v>
      </c>
      <c r="M3217" s="285">
        <f>K3217*$H$2</f>
        <v>0</v>
      </c>
      <c r="N3217" s="289">
        <f>M3217*(1-$H$3/100)</f>
        <v>0</v>
      </c>
      <c r="O3217" s="289">
        <f>N3217*0.825</f>
        <v>0</v>
      </c>
    </row>
    <row r="3218" spans="1:15" ht="18.75" hidden="1" customHeight="1" thickTop="1" thickBot="1">
      <c r="A3218" s="164"/>
      <c r="B3218" s="75"/>
      <c r="C3218" s="253"/>
      <c r="D3218" s="83"/>
      <c r="E3218" s="111"/>
      <c r="F3218" s="111"/>
      <c r="G3218" s="111"/>
      <c r="H3218" s="111"/>
      <c r="I3218" s="218"/>
      <c r="J3218" s="153"/>
      <c r="K3218" s="184"/>
      <c r="L3218" s="77"/>
      <c r="M3218" s="283"/>
      <c r="N3218" s="284"/>
      <c r="O3218" s="284"/>
    </row>
    <row r="3219" spans="1:15" ht="18.75" hidden="1" customHeight="1" thickTop="1" thickBot="1">
      <c r="A3219" s="164"/>
      <c r="B3219" s="75"/>
      <c r="C3219" s="253"/>
      <c r="D3219" s="83"/>
      <c r="E3219" s="111"/>
      <c r="F3219" s="111"/>
      <c r="G3219" s="111"/>
      <c r="H3219" s="111"/>
      <c r="I3219" s="218"/>
      <c r="J3219" s="153"/>
      <c r="K3219" s="184"/>
      <c r="L3219" s="77"/>
      <c r="M3219" s="283"/>
      <c r="N3219" s="284"/>
      <c r="O3219" s="284"/>
    </row>
    <row r="3220" spans="1:15" ht="18.75" hidden="1" customHeight="1" thickTop="1" thickBot="1">
      <c r="A3220" s="164"/>
      <c r="B3220" s="75"/>
      <c r="C3220" s="253"/>
      <c r="D3220" s="83"/>
      <c r="E3220" s="111"/>
      <c r="F3220" s="111"/>
      <c r="G3220" s="111"/>
      <c r="H3220" s="111"/>
      <c r="I3220" s="218"/>
      <c r="J3220" s="153"/>
      <c r="K3220" s="184"/>
      <c r="L3220" s="77"/>
      <c r="M3220" s="283"/>
      <c r="N3220" s="284"/>
      <c r="O3220" s="284"/>
    </row>
    <row r="3221" spans="1:15" ht="18.75" hidden="1" customHeight="1" thickTop="1" thickBot="1">
      <c r="A3221" s="164"/>
      <c r="B3221" s="75"/>
      <c r="C3221" s="253"/>
      <c r="D3221" s="83"/>
      <c r="E3221" s="111"/>
      <c r="F3221" s="111"/>
      <c r="G3221" s="111"/>
      <c r="H3221" s="111"/>
      <c r="I3221" s="218"/>
      <c r="J3221" s="153"/>
      <c r="K3221" s="184"/>
      <c r="L3221" s="77"/>
      <c r="M3221" s="283"/>
      <c r="N3221" s="284"/>
      <c r="O3221" s="284"/>
    </row>
    <row r="3222" spans="1:15" ht="18.75" hidden="1" customHeight="1" thickTop="1" thickBot="1">
      <c r="A3222" s="164"/>
      <c r="B3222" s="75"/>
      <c r="C3222" s="253"/>
      <c r="D3222" s="83"/>
      <c r="E3222" s="111"/>
      <c r="F3222" s="111"/>
      <c r="G3222" s="111"/>
      <c r="H3222" s="111"/>
      <c r="I3222" s="218"/>
      <c r="J3222" s="153"/>
      <c r="K3222" s="184"/>
      <c r="L3222" s="77"/>
      <c r="M3222" s="283"/>
      <c r="N3222" s="284"/>
      <c r="O3222" s="284"/>
    </row>
    <row r="3223" spans="1:15" ht="18.75" hidden="1" customHeight="1" thickTop="1" thickBot="1">
      <c r="A3223" s="164"/>
      <c r="B3223" s="75"/>
      <c r="C3223" s="253"/>
      <c r="D3223" s="83"/>
      <c r="E3223" s="111"/>
      <c r="F3223" s="111"/>
      <c r="G3223" s="111"/>
      <c r="H3223" s="111"/>
      <c r="I3223" s="218"/>
      <c r="J3223" s="153"/>
      <c r="K3223" s="184"/>
      <c r="L3223" s="77"/>
      <c r="M3223" s="283"/>
      <c r="N3223" s="284"/>
      <c r="O3223" s="284"/>
    </row>
    <row r="3224" spans="1:15" ht="18.75" hidden="1" customHeight="1" thickTop="1" thickBot="1">
      <c r="A3224" s="164"/>
      <c r="B3224" s="75"/>
      <c r="C3224" s="253"/>
      <c r="D3224" s="83"/>
      <c r="E3224" s="111"/>
      <c r="F3224" s="111"/>
      <c r="G3224" s="111"/>
      <c r="H3224" s="111"/>
      <c r="I3224" s="218"/>
      <c r="J3224" s="153"/>
      <c r="K3224" s="184"/>
      <c r="L3224" s="77"/>
      <c r="M3224" s="283"/>
      <c r="N3224" s="284"/>
      <c r="O3224" s="284"/>
    </row>
    <row r="3225" spans="1:15" ht="18.75" hidden="1" customHeight="1" thickTop="1" thickBot="1">
      <c r="A3225" s="164"/>
      <c r="B3225" s="75"/>
      <c r="C3225" s="253"/>
      <c r="D3225" s="83"/>
      <c r="E3225" s="111"/>
      <c r="F3225" s="111"/>
      <c r="G3225" s="111"/>
      <c r="H3225" s="111"/>
      <c r="I3225" s="218"/>
      <c r="J3225" s="153"/>
      <c r="K3225" s="184"/>
      <c r="L3225" s="77"/>
      <c r="M3225" s="283"/>
      <c r="N3225" s="284"/>
      <c r="O3225" s="284"/>
    </row>
    <row r="3226" spans="1:15" ht="18.75" hidden="1" customHeight="1" thickTop="1" thickBot="1">
      <c r="A3226" s="164"/>
      <c r="B3226" s="75"/>
      <c r="C3226" s="253"/>
      <c r="D3226" s="83"/>
      <c r="E3226" s="111"/>
      <c r="F3226" s="111"/>
      <c r="G3226" s="111"/>
      <c r="H3226" s="111"/>
      <c r="I3226" s="218"/>
      <c r="J3226" s="153"/>
      <c r="K3226" s="184"/>
      <c r="L3226" s="77"/>
      <c r="M3226" s="283"/>
      <c r="N3226" s="284"/>
      <c r="O3226" s="284"/>
    </row>
    <row r="3227" spans="1:15" ht="18.75" hidden="1" customHeight="1" thickTop="1" thickBot="1">
      <c r="A3227" s="164"/>
      <c r="B3227" s="75"/>
      <c r="C3227" s="253"/>
      <c r="D3227" s="83"/>
      <c r="E3227" s="111"/>
      <c r="F3227" s="111"/>
      <c r="G3227" s="111"/>
      <c r="H3227" s="111"/>
      <c r="I3227" s="218"/>
      <c r="J3227" s="153"/>
      <c r="K3227" s="184"/>
      <c r="L3227" s="77"/>
      <c r="M3227" s="283"/>
      <c r="N3227" s="284"/>
      <c r="O3227" s="284"/>
    </row>
    <row r="3228" spans="1:15" ht="18.75" customHeight="1" thickTop="1" thickBot="1">
      <c r="A3228" s="164"/>
      <c r="B3228" s="407"/>
      <c r="C3228" s="192" t="s">
        <v>3789</v>
      </c>
      <c r="D3228" s="186">
        <v>7100604</v>
      </c>
      <c r="E3228" s="420" t="s">
        <v>3751</v>
      </c>
      <c r="F3228" s="420"/>
      <c r="G3228" s="420"/>
      <c r="H3228" s="420"/>
      <c r="I3228" s="187" t="s">
        <v>47</v>
      </c>
      <c r="J3228" s="85" t="s">
        <v>386</v>
      </c>
      <c r="K3228" s="188">
        <v>0</v>
      </c>
      <c r="L3228" s="189">
        <f>K3228*(1-$H$3/100)</f>
        <v>0</v>
      </c>
      <c r="M3228" s="293">
        <f>K3228*$H$2</f>
        <v>0</v>
      </c>
      <c r="N3228" s="294">
        <f>M3228*(1-$H$3/100)</f>
        <v>0</v>
      </c>
      <c r="O3228" s="294">
        <f>N3228*0.23</f>
        <v>0</v>
      </c>
    </row>
    <row r="3229" spans="1:15" ht="18.75" customHeight="1" thickTop="1" thickBot="1">
      <c r="A3229" s="164"/>
      <c r="B3229" s="405"/>
      <c r="C3229" s="327" t="s">
        <v>3790</v>
      </c>
      <c r="D3229" s="328">
        <v>7100704</v>
      </c>
      <c r="E3229" s="435" t="s">
        <v>3752</v>
      </c>
      <c r="F3229" s="435"/>
      <c r="G3229" s="435"/>
      <c r="H3229" s="435"/>
      <c r="I3229" s="329" t="s">
        <v>47</v>
      </c>
      <c r="J3229" s="85" t="s">
        <v>386</v>
      </c>
      <c r="K3229" s="193">
        <v>0</v>
      </c>
      <c r="L3229" s="194">
        <f>K3229*(1-$H$3/100)</f>
        <v>0</v>
      </c>
      <c r="M3229" s="342">
        <f>K3229*$H$2</f>
        <v>0</v>
      </c>
      <c r="N3229" s="343">
        <f>M3229*(1-$H$3/100)</f>
        <v>0</v>
      </c>
      <c r="O3229" s="343">
        <f>N3229*0.32</f>
        <v>0</v>
      </c>
    </row>
    <row r="3230" spans="1:15" ht="18.75" customHeight="1" thickTop="1" thickBot="1">
      <c r="A3230" s="425" t="s">
        <v>0</v>
      </c>
      <c r="B3230" s="405"/>
      <c r="C3230" s="327" t="s">
        <v>3791</v>
      </c>
      <c r="D3230" s="328">
        <v>7100804</v>
      </c>
      <c r="E3230" s="435" t="s">
        <v>3753</v>
      </c>
      <c r="F3230" s="435"/>
      <c r="G3230" s="435"/>
      <c r="H3230" s="435"/>
      <c r="I3230" s="329" t="s">
        <v>47</v>
      </c>
      <c r="J3230" s="85" t="s">
        <v>386</v>
      </c>
      <c r="K3230" s="193">
        <v>0</v>
      </c>
      <c r="L3230" s="194">
        <f>K3230*(1-$H$3/100)</f>
        <v>0</v>
      </c>
      <c r="M3230" s="342">
        <f>K3230*$H$2</f>
        <v>0</v>
      </c>
      <c r="N3230" s="343">
        <f>M3230*(1-$H$3/100)</f>
        <v>0</v>
      </c>
      <c r="O3230" s="343">
        <f>N3230*0.41</f>
        <v>0</v>
      </c>
    </row>
    <row r="3231" spans="1:15" ht="18.75" customHeight="1" thickTop="1" thickBot="1">
      <c r="A3231" s="425"/>
      <c r="B3231" s="406"/>
      <c r="C3231" s="166" t="s">
        <v>3792</v>
      </c>
      <c r="D3231" s="106">
        <v>7101004</v>
      </c>
      <c r="E3231" s="409" t="s">
        <v>3754</v>
      </c>
      <c r="F3231" s="409"/>
      <c r="G3231" s="409"/>
      <c r="H3231" s="409"/>
      <c r="I3231" s="113" t="s">
        <v>47</v>
      </c>
      <c r="J3231" s="85" t="s">
        <v>386</v>
      </c>
      <c r="K3231" s="114">
        <v>0</v>
      </c>
      <c r="L3231" s="109">
        <f>K3231*(1-$H$3/100)</f>
        <v>0</v>
      </c>
      <c r="M3231" s="281">
        <f>K3231*$H$2</f>
        <v>0</v>
      </c>
      <c r="N3231" s="282">
        <f>M3231*(1-$H$3/100)</f>
        <v>0</v>
      </c>
      <c r="O3231" s="282">
        <f>N3231*0.64</f>
        <v>0</v>
      </c>
    </row>
    <row r="3232" spans="1:15" ht="18.75" hidden="1" customHeight="1" thickTop="1" thickBot="1">
      <c r="A3232" s="425"/>
      <c r="B3232" s="75"/>
      <c r="C3232" s="253"/>
      <c r="D3232" s="83"/>
      <c r="E3232" s="111"/>
      <c r="F3232" s="111"/>
      <c r="G3232" s="111"/>
      <c r="H3232" s="111"/>
      <c r="I3232" s="218"/>
      <c r="J3232" s="85"/>
      <c r="K3232" s="184"/>
      <c r="L3232" s="77"/>
      <c r="M3232" s="283"/>
      <c r="N3232" s="284"/>
      <c r="O3232" s="284"/>
    </row>
    <row r="3233" spans="1:15" ht="18.75" hidden="1" customHeight="1" thickTop="1" thickBot="1">
      <c r="A3233" s="425"/>
      <c r="B3233" s="75"/>
      <c r="C3233" s="253"/>
      <c r="D3233" s="83"/>
      <c r="E3233" s="111"/>
      <c r="F3233" s="111"/>
      <c r="G3233" s="111"/>
      <c r="H3233" s="111"/>
      <c r="I3233" s="218"/>
      <c r="J3233" s="85"/>
      <c r="K3233" s="184"/>
      <c r="L3233" s="77"/>
      <c r="M3233" s="283"/>
      <c r="N3233" s="284"/>
      <c r="O3233" s="284"/>
    </row>
    <row r="3234" spans="1:15" ht="18.75" hidden="1" customHeight="1" thickTop="1" thickBot="1">
      <c r="A3234" s="425"/>
      <c r="B3234" s="75"/>
      <c r="C3234" s="253"/>
      <c r="D3234" s="83"/>
      <c r="E3234" s="111"/>
      <c r="F3234" s="111"/>
      <c r="G3234" s="111"/>
      <c r="H3234" s="111"/>
      <c r="I3234" s="218"/>
      <c r="J3234" s="85"/>
      <c r="K3234" s="184"/>
      <c r="L3234" s="77"/>
      <c r="M3234" s="283"/>
      <c r="N3234" s="284"/>
      <c r="O3234" s="284"/>
    </row>
    <row r="3235" spans="1:15" ht="18.75" hidden="1" customHeight="1" thickTop="1" thickBot="1">
      <c r="A3235" s="425"/>
      <c r="B3235" s="75"/>
      <c r="C3235" s="253"/>
      <c r="D3235" s="83"/>
      <c r="E3235" s="111"/>
      <c r="F3235" s="111"/>
      <c r="G3235" s="111"/>
      <c r="H3235" s="111"/>
      <c r="I3235" s="218"/>
      <c r="J3235" s="85"/>
      <c r="K3235" s="184"/>
      <c r="L3235" s="77"/>
      <c r="M3235" s="283"/>
      <c r="N3235" s="284"/>
      <c r="O3235" s="284"/>
    </row>
    <row r="3236" spans="1:15" ht="18.75" hidden="1" customHeight="1" thickTop="1" thickBot="1">
      <c r="A3236" s="425"/>
      <c r="B3236" s="75"/>
      <c r="C3236" s="253"/>
      <c r="D3236" s="83"/>
      <c r="E3236" s="111"/>
      <c r="F3236" s="111"/>
      <c r="G3236" s="111"/>
      <c r="H3236" s="111"/>
      <c r="I3236" s="218"/>
      <c r="J3236" s="85"/>
      <c r="K3236" s="184"/>
      <c r="L3236" s="77"/>
      <c r="M3236" s="283"/>
      <c r="N3236" s="284"/>
      <c r="O3236" s="284"/>
    </row>
    <row r="3237" spans="1:15" ht="18.75" hidden="1" customHeight="1" thickTop="1" thickBot="1">
      <c r="A3237" s="425"/>
      <c r="B3237" s="75"/>
      <c r="C3237" s="253"/>
      <c r="D3237" s="83"/>
      <c r="E3237" s="111"/>
      <c r="F3237" s="111"/>
      <c r="G3237" s="111"/>
      <c r="H3237" s="111"/>
      <c r="I3237" s="218"/>
      <c r="J3237" s="85"/>
      <c r="K3237" s="184"/>
      <c r="L3237" s="77"/>
      <c r="M3237" s="283"/>
      <c r="N3237" s="284"/>
      <c r="O3237" s="284"/>
    </row>
    <row r="3238" spans="1:15" ht="18.75" hidden="1" customHeight="1" thickTop="1" thickBot="1">
      <c r="A3238" s="425"/>
      <c r="B3238" s="75"/>
      <c r="C3238" s="253"/>
      <c r="D3238" s="83"/>
      <c r="E3238" s="111"/>
      <c r="F3238" s="111"/>
      <c r="G3238" s="111"/>
      <c r="H3238" s="111"/>
      <c r="I3238" s="218"/>
      <c r="J3238" s="85"/>
      <c r="K3238" s="184"/>
      <c r="L3238" s="77"/>
      <c r="M3238" s="283"/>
      <c r="N3238" s="284"/>
      <c r="O3238" s="284"/>
    </row>
    <row r="3239" spans="1:15" ht="18.75" hidden="1" customHeight="1" thickTop="1" thickBot="1">
      <c r="A3239" s="425"/>
      <c r="B3239" s="75"/>
      <c r="C3239" s="253"/>
      <c r="D3239" s="83"/>
      <c r="E3239" s="111"/>
      <c r="F3239" s="111"/>
      <c r="G3239" s="111"/>
      <c r="H3239" s="111"/>
      <c r="I3239" s="218"/>
      <c r="J3239" s="85"/>
      <c r="K3239" s="184"/>
      <c r="L3239" s="77"/>
      <c r="M3239" s="283"/>
      <c r="N3239" s="284"/>
      <c r="O3239" s="284"/>
    </row>
    <row r="3240" spans="1:15" ht="18.75" hidden="1" customHeight="1" thickTop="1" thickBot="1">
      <c r="A3240" s="425"/>
      <c r="B3240" s="75"/>
      <c r="C3240" s="253"/>
      <c r="D3240" s="83"/>
      <c r="E3240" s="111"/>
      <c r="F3240" s="111"/>
      <c r="G3240" s="111"/>
      <c r="H3240" s="111"/>
      <c r="I3240" s="218"/>
      <c r="J3240" s="85"/>
      <c r="K3240" s="184"/>
      <c r="L3240" s="77"/>
      <c r="M3240" s="283"/>
      <c r="N3240" s="284"/>
      <c r="O3240" s="284"/>
    </row>
    <row r="3241" spans="1:15" ht="18.75" hidden="1" customHeight="1" thickTop="1" thickBot="1">
      <c r="A3241" s="425"/>
      <c r="B3241" s="75"/>
      <c r="C3241" s="253"/>
      <c r="D3241" s="83"/>
      <c r="E3241" s="111"/>
      <c r="F3241" s="111"/>
      <c r="G3241" s="111"/>
      <c r="H3241" s="111"/>
      <c r="I3241" s="218"/>
      <c r="J3241" s="85"/>
      <c r="K3241" s="184"/>
      <c r="L3241" s="77"/>
      <c r="M3241" s="283"/>
      <c r="N3241" s="284"/>
      <c r="O3241" s="284"/>
    </row>
    <row r="3242" spans="1:15" ht="18.75" customHeight="1" thickTop="1" thickBot="1">
      <c r="A3242" s="425"/>
      <c r="B3242" s="405"/>
      <c r="C3242" s="336" t="s">
        <v>3755</v>
      </c>
      <c r="D3242" s="53">
        <v>7162502</v>
      </c>
      <c r="E3242" s="416" t="s">
        <v>3758</v>
      </c>
      <c r="F3242" s="416"/>
      <c r="G3242" s="416"/>
      <c r="H3242" s="416"/>
      <c r="I3242" s="54" t="s">
        <v>47</v>
      </c>
      <c r="J3242" s="84" t="s">
        <v>11</v>
      </c>
      <c r="K3242" s="55">
        <v>0</v>
      </c>
      <c r="L3242" s="56">
        <f>K3242*(1-$H$3/100)</f>
        <v>0</v>
      </c>
      <c r="M3242" s="358">
        <f>K3242*$H$2</f>
        <v>0</v>
      </c>
      <c r="N3242" s="359">
        <f>M3242*(1-$H$3/100)</f>
        <v>0</v>
      </c>
      <c r="O3242" s="359">
        <f>N3242*0.89</f>
        <v>0</v>
      </c>
    </row>
    <row r="3243" spans="1:15" ht="18.75" customHeight="1" thickTop="1" thickBot="1">
      <c r="A3243" s="425"/>
      <c r="B3243" s="405"/>
      <c r="C3243" s="327" t="s">
        <v>3756</v>
      </c>
      <c r="D3243" s="328">
        <v>7163502</v>
      </c>
      <c r="E3243" s="435" t="s">
        <v>3759</v>
      </c>
      <c r="F3243" s="435"/>
      <c r="G3243" s="435"/>
      <c r="H3243" s="435"/>
      <c r="I3243" s="329" t="s">
        <v>47</v>
      </c>
      <c r="J3243" s="84" t="s">
        <v>11</v>
      </c>
      <c r="K3243" s="193">
        <v>0</v>
      </c>
      <c r="L3243" s="194">
        <f>K3243*(1-$H$3/100)</f>
        <v>0</v>
      </c>
      <c r="M3243" s="342">
        <f>K3243*$H$2</f>
        <v>0</v>
      </c>
      <c r="N3243" s="343">
        <f>M3243*(1-$H$3/100)</f>
        <v>0</v>
      </c>
      <c r="O3243" s="343">
        <f>N3243*1.34</f>
        <v>0</v>
      </c>
    </row>
    <row r="3244" spans="1:15" ht="18.75" customHeight="1" thickTop="1" thickBot="1">
      <c r="A3244" s="425"/>
      <c r="B3244" s="406"/>
      <c r="C3244" s="166" t="s">
        <v>3757</v>
      </c>
      <c r="D3244" s="106">
        <v>7164502</v>
      </c>
      <c r="E3244" s="409" t="s">
        <v>3779</v>
      </c>
      <c r="F3244" s="409"/>
      <c r="G3244" s="409"/>
      <c r="H3244" s="409"/>
      <c r="I3244" s="113" t="s">
        <v>47</v>
      </c>
      <c r="J3244" s="84" t="s">
        <v>11</v>
      </c>
      <c r="K3244" s="114">
        <v>0</v>
      </c>
      <c r="L3244" s="109">
        <f>K3244*(1-$H$3/100)</f>
        <v>0</v>
      </c>
      <c r="M3244" s="281">
        <f>K3244*$H$2</f>
        <v>0</v>
      </c>
      <c r="N3244" s="282">
        <f>M3244*(1-$H$3/100)</f>
        <v>0</v>
      </c>
      <c r="O3244" s="282">
        <f>N3244*1.78</f>
        <v>0</v>
      </c>
    </row>
    <row r="3245" spans="1:15" ht="18.75" hidden="1" customHeight="1" thickTop="1" thickBot="1">
      <c r="A3245" s="425"/>
      <c r="B3245" s="75"/>
      <c r="C3245" s="253"/>
      <c r="D3245" s="83"/>
      <c r="E3245" s="111"/>
      <c r="F3245" s="111"/>
      <c r="G3245" s="111"/>
      <c r="H3245" s="111"/>
      <c r="I3245" s="218"/>
      <c r="J3245" s="84"/>
      <c r="K3245" s="184"/>
      <c r="L3245" s="77"/>
      <c r="M3245" s="105"/>
      <c r="N3245" s="339"/>
      <c r="O3245" s="44"/>
    </row>
    <row r="3246" spans="1:15" ht="18.75" hidden="1" customHeight="1" thickTop="1" thickBot="1">
      <c r="A3246" s="425"/>
      <c r="B3246" s="75"/>
      <c r="C3246" s="253"/>
      <c r="D3246" s="83"/>
      <c r="E3246" s="111"/>
      <c r="F3246" s="111"/>
      <c r="G3246" s="111"/>
      <c r="H3246" s="111"/>
      <c r="I3246" s="218"/>
      <c r="J3246" s="84"/>
      <c r="K3246" s="184"/>
      <c r="L3246" s="77"/>
      <c r="M3246" s="105"/>
      <c r="N3246" s="339"/>
      <c r="O3246" s="44"/>
    </row>
    <row r="3247" spans="1:15" ht="18.75" hidden="1" customHeight="1" thickTop="1" thickBot="1">
      <c r="A3247" s="425"/>
      <c r="B3247" s="75"/>
      <c r="C3247" s="253"/>
      <c r="D3247" s="83"/>
      <c r="E3247" s="111"/>
      <c r="F3247" s="111"/>
      <c r="G3247" s="111"/>
      <c r="H3247" s="111"/>
      <c r="I3247" s="218"/>
      <c r="J3247" s="84"/>
      <c r="K3247" s="184"/>
      <c r="L3247" s="77"/>
      <c r="M3247" s="105"/>
      <c r="N3247" s="339"/>
      <c r="O3247" s="44"/>
    </row>
    <row r="3248" spans="1:15" ht="18.75" hidden="1" customHeight="1" thickTop="1" thickBot="1">
      <c r="A3248" s="425"/>
      <c r="B3248" s="75"/>
      <c r="C3248" s="253"/>
      <c r="D3248" s="83"/>
      <c r="E3248" s="111"/>
      <c r="F3248" s="111"/>
      <c r="G3248" s="111"/>
      <c r="H3248" s="111"/>
      <c r="I3248" s="218"/>
      <c r="J3248" s="84"/>
      <c r="K3248" s="184"/>
      <c r="L3248" s="77"/>
      <c r="M3248" s="105"/>
      <c r="N3248" s="339"/>
      <c r="O3248" s="44"/>
    </row>
    <row r="3249" spans="1:15" ht="18.75" hidden="1" customHeight="1" thickTop="1" thickBot="1">
      <c r="A3249" s="425"/>
      <c r="B3249" s="75"/>
      <c r="C3249" s="253"/>
      <c r="D3249" s="83"/>
      <c r="E3249" s="111"/>
      <c r="F3249" s="111"/>
      <c r="G3249" s="111"/>
      <c r="H3249" s="111"/>
      <c r="I3249" s="218"/>
      <c r="J3249" s="84"/>
      <c r="K3249" s="184"/>
      <c r="L3249" s="77"/>
      <c r="M3249" s="105"/>
      <c r="N3249" s="339"/>
      <c r="O3249" s="44"/>
    </row>
    <row r="3250" spans="1:15" ht="18.75" hidden="1" customHeight="1" thickTop="1" thickBot="1">
      <c r="A3250" s="425"/>
      <c r="B3250" s="75"/>
      <c r="C3250" s="253"/>
      <c r="D3250" s="83"/>
      <c r="E3250" s="111"/>
      <c r="F3250" s="111"/>
      <c r="G3250" s="111"/>
      <c r="H3250" s="111"/>
      <c r="I3250" s="218"/>
      <c r="J3250" s="84"/>
      <c r="K3250" s="184"/>
      <c r="L3250" s="77"/>
      <c r="M3250" s="105"/>
      <c r="N3250" s="339"/>
      <c r="O3250" s="44"/>
    </row>
    <row r="3251" spans="1:15" ht="18.75" hidden="1" customHeight="1" thickTop="1" thickBot="1">
      <c r="A3251" s="425"/>
      <c r="B3251" s="75"/>
      <c r="C3251" s="253"/>
      <c r="D3251" s="83"/>
      <c r="E3251" s="111"/>
      <c r="F3251" s="111"/>
      <c r="G3251" s="111"/>
      <c r="H3251" s="111"/>
      <c r="I3251" s="218"/>
      <c r="J3251" s="84"/>
      <c r="K3251" s="184"/>
      <c r="L3251" s="77"/>
      <c r="M3251" s="105"/>
      <c r="N3251" s="339"/>
      <c r="O3251" s="44"/>
    </row>
    <row r="3252" spans="1:15" ht="18.75" hidden="1" customHeight="1" thickTop="1" thickBot="1">
      <c r="A3252" s="425"/>
      <c r="B3252" s="75"/>
      <c r="C3252" s="253"/>
      <c r="D3252" s="83"/>
      <c r="E3252" s="111"/>
      <c r="F3252" s="111"/>
      <c r="G3252" s="111"/>
      <c r="H3252" s="111"/>
      <c r="I3252" s="218"/>
      <c r="J3252" s="84"/>
      <c r="K3252" s="184"/>
      <c r="L3252" s="77"/>
      <c r="M3252" s="105"/>
      <c r="N3252" s="339"/>
      <c r="O3252" s="44"/>
    </row>
    <row r="3253" spans="1:15" ht="18.75" hidden="1" customHeight="1" thickTop="1" thickBot="1">
      <c r="A3253" s="425"/>
      <c r="B3253" s="75"/>
      <c r="C3253" s="253"/>
      <c r="D3253" s="83"/>
      <c r="E3253" s="111"/>
      <c r="F3253" s="111"/>
      <c r="G3253" s="111"/>
      <c r="H3253" s="111"/>
      <c r="I3253" s="218"/>
      <c r="J3253" s="84"/>
      <c r="K3253" s="184"/>
      <c r="L3253" s="77"/>
      <c r="M3253" s="105"/>
      <c r="N3253" s="339"/>
      <c r="O3253" s="44"/>
    </row>
    <row r="3254" spans="1:15" ht="18.75" hidden="1" customHeight="1" thickTop="1" thickBot="1">
      <c r="A3254" s="425"/>
      <c r="B3254" s="75"/>
      <c r="C3254" s="253"/>
      <c r="D3254" s="83"/>
      <c r="E3254" s="111"/>
      <c r="F3254" s="111"/>
      <c r="G3254" s="111"/>
      <c r="H3254" s="111"/>
      <c r="I3254" s="218"/>
      <c r="J3254" s="84"/>
      <c r="K3254" s="184"/>
      <c r="L3254" s="77"/>
      <c r="M3254" s="105"/>
      <c r="N3254" s="339"/>
      <c r="O3254" s="44"/>
    </row>
    <row r="3255" spans="1:15" ht="18.75" customHeight="1" thickTop="1" thickBot="1">
      <c r="A3255" s="425"/>
      <c r="B3255" s="405"/>
      <c r="C3255" s="192" t="s">
        <v>3760</v>
      </c>
      <c r="D3255" s="186">
        <v>7125404</v>
      </c>
      <c r="E3255" s="420" t="s">
        <v>3763</v>
      </c>
      <c r="F3255" s="420"/>
      <c r="G3255" s="420"/>
      <c r="H3255" s="420"/>
      <c r="I3255" s="187" t="s">
        <v>47</v>
      </c>
      <c r="J3255" s="85" t="s">
        <v>386</v>
      </c>
      <c r="K3255" s="188">
        <v>0</v>
      </c>
      <c r="L3255" s="189">
        <f>K3255*(1-$H$3/100)</f>
        <v>0</v>
      </c>
      <c r="M3255" s="293">
        <f>K3255*$H$2</f>
        <v>0</v>
      </c>
      <c r="N3255" s="294">
        <f>M3255*(1-$H$3/100)</f>
        <v>0</v>
      </c>
      <c r="O3255" s="294">
        <f>N3255*0.83</f>
        <v>0</v>
      </c>
    </row>
    <row r="3256" spans="1:15" ht="18.75" customHeight="1" thickTop="1" thickBot="1">
      <c r="A3256" s="425"/>
      <c r="B3256" s="405"/>
      <c r="C3256" s="169" t="s">
        <v>3761</v>
      </c>
      <c r="D3256" s="95">
        <v>7133504</v>
      </c>
      <c r="E3256" s="414" t="s">
        <v>3780</v>
      </c>
      <c r="F3256" s="414"/>
      <c r="G3256" s="414"/>
      <c r="H3256" s="414"/>
      <c r="I3256" s="96" t="s">
        <v>47</v>
      </c>
      <c r="J3256" s="85" t="s">
        <v>386</v>
      </c>
      <c r="K3256" s="98">
        <v>0</v>
      </c>
      <c r="L3256" s="99">
        <f>K3256*(1-$H$3/100)</f>
        <v>0</v>
      </c>
      <c r="M3256" s="290">
        <f>K3256*$H$2</f>
        <v>0</v>
      </c>
      <c r="N3256" s="287">
        <f>M3256*(1-$H$3/100)</f>
        <v>0</v>
      </c>
      <c r="O3256" s="287">
        <f>N3256*0.87</f>
        <v>0</v>
      </c>
    </row>
    <row r="3257" spans="1:15" ht="18.75" customHeight="1" thickTop="1" thickBot="1">
      <c r="A3257" s="425"/>
      <c r="B3257" s="406"/>
      <c r="C3257" s="295" t="s">
        <v>3762</v>
      </c>
      <c r="D3257" s="72">
        <v>7140404</v>
      </c>
      <c r="E3257" s="431" t="s">
        <v>3764</v>
      </c>
      <c r="F3257" s="431"/>
      <c r="G3257" s="431"/>
      <c r="H3257" s="431"/>
      <c r="I3257" s="73" t="s">
        <v>47</v>
      </c>
      <c r="J3257" s="85" t="s">
        <v>386</v>
      </c>
      <c r="K3257" s="102">
        <v>0</v>
      </c>
      <c r="L3257" s="74">
        <f>K3257*(1-$H$3/100)</f>
        <v>0</v>
      </c>
      <c r="M3257" s="337">
        <f>K3257*$H$2</f>
        <v>0</v>
      </c>
      <c r="N3257" s="338">
        <f>M3257*(1-$H$3/100)</f>
        <v>0</v>
      </c>
      <c r="O3257" s="338">
        <f>N3257*1.32</f>
        <v>0</v>
      </c>
    </row>
    <row r="3258" spans="1:15" ht="18.75" hidden="1" customHeight="1" thickTop="1" thickBot="1">
      <c r="A3258" s="425"/>
      <c r="B3258" s="75"/>
      <c r="C3258" s="253"/>
      <c r="D3258" s="83"/>
      <c r="E3258" s="111"/>
      <c r="F3258" s="111"/>
      <c r="G3258" s="111"/>
      <c r="H3258" s="111"/>
      <c r="I3258" s="218"/>
      <c r="J3258" s="85"/>
      <c r="K3258" s="184"/>
      <c r="L3258" s="77"/>
      <c r="M3258" s="283"/>
      <c r="N3258" s="284"/>
      <c r="O3258" s="284"/>
    </row>
    <row r="3259" spans="1:15" ht="18.75" hidden="1" customHeight="1" thickTop="1" thickBot="1">
      <c r="A3259" s="425"/>
      <c r="B3259" s="75"/>
      <c r="C3259" s="253"/>
      <c r="D3259" s="83"/>
      <c r="E3259" s="111"/>
      <c r="F3259" s="111"/>
      <c r="G3259" s="111"/>
      <c r="H3259" s="111"/>
      <c r="I3259" s="218"/>
      <c r="J3259" s="85"/>
      <c r="K3259" s="184"/>
      <c r="L3259" s="77"/>
      <c r="M3259" s="283"/>
      <c r="N3259" s="284"/>
      <c r="O3259" s="284"/>
    </row>
    <row r="3260" spans="1:15" ht="18.75" hidden="1" customHeight="1" thickTop="1" thickBot="1">
      <c r="A3260" s="425"/>
      <c r="B3260" s="75"/>
      <c r="C3260" s="253"/>
      <c r="D3260" s="83"/>
      <c r="E3260" s="111"/>
      <c r="F3260" s="111"/>
      <c r="G3260" s="111"/>
      <c r="H3260" s="111"/>
      <c r="I3260" s="218"/>
      <c r="J3260" s="85"/>
      <c r="K3260" s="184"/>
      <c r="L3260" s="77"/>
      <c r="M3260" s="283"/>
      <c r="N3260" s="284"/>
      <c r="O3260" s="284"/>
    </row>
    <row r="3261" spans="1:15" ht="18.75" hidden="1" customHeight="1" thickTop="1" thickBot="1">
      <c r="A3261" s="425"/>
      <c r="B3261" s="75"/>
      <c r="C3261" s="253"/>
      <c r="D3261" s="83"/>
      <c r="E3261" s="111"/>
      <c r="F3261" s="111"/>
      <c r="G3261" s="111"/>
      <c r="H3261" s="111"/>
      <c r="I3261" s="218"/>
      <c r="J3261" s="85"/>
      <c r="K3261" s="184"/>
      <c r="L3261" s="77"/>
      <c r="M3261" s="283"/>
      <c r="N3261" s="284"/>
      <c r="O3261" s="284"/>
    </row>
    <row r="3262" spans="1:15" ht="18.75" hidden="1" customHeight="1" thickTop="1" thickBot="1">
      <c r="A3262" s="425"/>
      <c r="B3262" s="75"/>
      <c r="C3262" s="253"/>
      <c r="D3262" s="83"/>
      <c r="E3262" s="111"/>
      <c r="F3262" s="111"/>
      <c r="G3262" s="111"/>
      <c r="H3262" s="111"/>
      <c r="I3262" s="218"/>
      <c r="J3262" s="85"/>
      <c r="K3262" s="184"/>
      <c r="L3262" s="77"/>
      <c r="M3262" s="283"/>
      <c r="N3262" s="284"/>
      <c r="O3262" s="284"/>
    </row>
    <row r="3263" spans="1:15" ht="18.75" hidden="1" customHeight="1" thickTop="1" thickBot="1">
      <c r="A3263" s="425"/>
      <c r="B3263" s="75"/>
      <c r="C3263" s="253"/>
      <c r="D3263" s="83"/>
      <c r="E3263" s="111"/>
      <c r="F3263" s="111"/>
      <c r="G3263" s="111"/>
      <c r="H3263" s="111"/>
      <c r="I3263" s="218"/>
      <c r="J3263" s="85"/>
      <c r="K3263" s="184"/>
      <c r="L3263" s="77"/>
      <c r="M3263" s="283"/>
      <c r="N3263" s="284"/>
      <c r="O3263" s="284"/>
    </row>
    <row r="3264" spans="1:15" ht="18.75" hidden="1" customHeight="1" thickTop="1" thickBot="1">
      <c r="A3264" s="425"/>
      <c r="B3264" s="75"/>
      <c r="C3264" s="253"/>
      <c r="D3264" s="83"/>
      <c r="E3264" s="111"/>
      <c r="F3264" s="111"/>
      <c r="G3264" s="111"/>
      <c r="H3264" s="111"/>
      <c r="I3264" s="218"/>
      <c r="J3264" s="85"/>
      <c r="K3264" s="184"/>
      <c r="L3264" s="77"/>
      <c r="M3264" s="283"/>
      <c r="N3264" s="284"/>
      <c r="O3264" s="284"/>
    </row>
    <row r="3265" spans="1:15" ht="18.75" hidden="1" customHeight="1" thickTop="1" thickBot="1">
      <c r="A3265" s="425"/>
      <c r="B3265" s="75"/>
      <c r="C3265" s="253"/>
      <c r="D3265" s="83"/>
      <c r="E3265" s="111"/>
      <c r="F3265" s="111"/>
      <c r="G3265" s="111"/>
      <c r="H3265" s="111"/>
      <c r="I3265" s="218"/>
      <c r="J3265" s="85"/>
      <c r="K3265" s="184"/>
      <c r="L3265" s="77"/>
      <c r="M3265" s="283"/>
      <c r="N3265" s="284"/>
      <c r="O3265" s="284"/>
    </row>
    <row r="3266" spans="1:15" ht="18.75" hidden="1" customHeight="1" thickTop="1" thickBot="1">
      <c r="A3266" s="425"/>
      <c r="B3266" s="75"/>
      <c r="C3266" s="253"/>
      <c r="D3266" s="83"/>
      <c r="E3266" s="111"/>
      <c r="F3266" s="111"/>
      <c r="G3266" s="111"/>
      <c r="H3266" s="111"/>
      <c r="I3266" s="218"/>
      <c r="J3266" s="85"/>
      <c r="K3266" s="184"/>
      <c r="L3266" s="77"/>
      <c r="M3266" s="283"/>
      <c r="N3266" s="284"/>
      <c r="O3266" s="284"/>
    </row>
    <row r="3267" spans="1:15" ht="18.75" hidden="1" customHeight="1" thickTop="1" thickBot="1">
      <c r="A3267" s="425"/>
      <c r="B3267" s="75"/>
      <c r="C3267" s="253"/>
      <c r="D3267" s="83"/>
      <c r="E3267" s="111"/>
      <c r="F3267" s="111"/>
      <c r="G3267" s="111"/>
      <c r="H3267" s="111"/>
      <c r="I3267" s="218"/>
      <c r="J3267" s="85"/>
      <c r="K3267" s="184"/>
      <c r="L3267" s="77"/>
      <c r="M3267" s="283"/>
      <c r="N3267" s="284"/>
      <c r="O3267" s="284"/>
    </row>
    <row r="3268" spans="1:15" ht="18.75" customHeight="1" thickTop="1" thickBot="1">
      <c r="A3268" s="425"/>
      <c r="B3268" s="407"/>
      <c r="C3268" s="169" t="s">
        <v>3765</v>
      </c>
      <c r="D3268" s="95">
        <v>7125403</v>
      </c>
      <c r="E3268" s="414" t="s">
        <v>3769</v>
      </c>
      <c r="F3268" s="414"/>
      <c r="G3268" s="414"/>
      <c r="H3268" s="414"/>
      <c r="I3268" s="96" t="s">
        <v>47</v>
      </c>
      <c r="J3268" s="165" t="s">
        <v>745</v>
      </c>
      <c r="K3268" s="98">
        <v>0</v>
      </c>
      <c r="L3268" s="99">
        <f>K3268*(1-$H$3/100)</f>
        <v>0</v>
      </c>
      <c r="M3268" s="100">
        <f>K3268*$H$2</f>
        <v>0</v>
      </c>
      <c r="N3268" s="331">
        <f>M3268*(1-$H$3/100)</f>
        <v>0</v>
      </c>
      <c r="O3268" s="69">
        <f>N3268*0.28</f>
        <v>0</v>
      </c>
    </row>
    <row r="3269" spans="1:15" ht="18.75" customHeight="1" thickTop="1" thickBot="1">
      <c r="A3269" s="425"/>
      <c r="B3269" s="405"/>
      <c r="C3269" s="169" t="s">
        <v>3766</v>
      </c>
      <c r="D3269" s="95">
        <v>7134003</v>
      </c>
      <c r="E3269" s="414" t="s">
        <v>3770</v>
      </c>
      <c r="F3269" s="414"/>
      <c r="G3269" s="414"/>
      <c r="H3269" s="414"/>
      <c r="I3269" s="96" t="s">
        <v>47</v>
      </c>
      <c r="J3269" s="165" t="s">
        <v>745</v>
      </c>
      <c r="K3269" s="98">
        <v>0</v>
      </c>
      <c r="L3269" s="99">
        <f>K3269*(1-$H$3/100)</f>
        <v>0</v>
      </c>
      <c r="M3269" s="100">
        <f>K3269*$H$2</f>
        <v>0</v>
      </c>
      <c r="N3269" s="331">
        <f>M3269*(1-$H$3/100)</f>
        <v>0</v>
      </c>
      <c r="O3269" s="69">
        <f>N3269*0.34</f>
        <v>0</v>
      </c>
    </row>
    <row r="3270" spans="1:15" ht="18.75" customHeight="1" thickTop="1" thickBot="1">
      <c r="A3270" s="164"/>
      <c r="B3270" s="405"/>
      <c r="C3270" s="327" t="s">
        <v>3767</v>
      </c>
      <c r="D3270" s="328">
        <v>7140403</v>
      </c>
      <c r="E3270" s="435" t="s">
        <v>3771</v>
      </c>
      <c r="F3270" s="435"/>
      <c r="G3270" s="435"/>
      <c r="H3270" s="435"/>
      <c r="I3270" s="329" t="s">
        <v>47</v>
      </c>
      <c r="J3270" s="165" t="s">
        <v>745</v>
      </c>
      <c r="K3270" s="193">
        <v>0</v>
      </c>
      <c r="L3270" s="194">
        <f>K3270*(1-$H$3/100)</f>
        <v>0</v>
      </c>
      <c r="M3270" s="195">
        <f>K3270*$H$2</f>
        <v>0</v>
      </c>
      <c r="N3270" s="346">
        <f>M3270*(1-$H$3/100)</f>
        <v>0</v>
      </c>
      <c r="O3270" s="196">
        <f>N3270*0.44</f>
        <v>0</v>
      </c>
    </row>
    <row r="3271" spans="1:15" ht="18.75" customHeight="1" thickTop="1" thickBot="1">
      <c r="A3271" s="164"/>
      <c r="B3271" s="406"/>
      <c r="C3271" s="166" t="s">
        <v>3768</v>
      </c>
      <c r="D3271" s="106">
        <v>7150503</v>
      </c>
      <c r="E3271" s="409" t="s">
        <v>3772</v>
      </c>
      <c r="F3271" s="409"/>
      <c r="G3271" s="409"/>
      <c r="H3271" s="409"/>
      <c r="I3271" s="113" t="s">
        <v>47</v>
      </c>
      <c r="J3271" s="165" t="s">
        <v>745</v>
      </c>
      <c r="K3271" s="114">
        <v>0</v>
      </c>
      <c r="L3271" s="109">
        <f>K3271*(1-$H$3/100)</f>
        <v>0</v>
      </c>
      <c r="M3271" s="108">
        <f>K3271*$H$2</f>
        <v>0</v>
      </c>
      <c r="N3271" s="335">
        <f>M3271*(1-$H$3/100)</f>
        <v>0</v>
      </c>
      <c r="O3271" s="118">
        <f>N3271*0.69</f>
        <v>0</v>
      </c>
    </row>
    <row r="3272" spans="1:15" ht="18.75" hidden="1" customHeight="1" thickTop="1" thickBot="1">
      <c r="A3272" s="164"/>
      <c r="B3272" s="75"/>
      <c r="C3272" s="253"/>
      <c r="D3272" s="83"/>
      <c r="E3272" s="111"/>
      <c r="F3272" s="111"/>
      <c r="G3272" s="111"/>
      <c r="H3272" s="111"/>
      <c r="I3272" s="218"/>
      <c r="J3272" s="165"/>
      <c r="K3272" s="184"/>
      <c r="L3272" s="77"/>
      <c r="M3272" s="105"/>
      <c r="N3272" s="339"/>
      <c r="O3272" s="44"/>
    </row>
    <row r="3273" spans="1:15" ht="18.75" hidden="1" customHeight="1" thickTop="1" thickBot="1">
      <c r="A3273" s="164"/>
      <c r="B3273" s="75"/>
      <c r="C3273" s="253"/>
      <c r="D3273" s="83"/>
      <c r="E3273" s="111"/>
      <c r="F3273" s="111"/>
      <c r="G3273" s="111"/>
      <c r="H3273" s="111"/>
      <c r="I3273" s="218"/>
      <c r="J3273" s="165"/>
      <c r="K3273" s="184"/>
      <c r="L3273" s="77"/>
      <c r="M3273" s="105"/>
      <c r="N3273" s="339"/>
      <c r="O3273" s="44"/>
    </row>
    <row r="3274" spans="1:15" ht="18.75" hidden="1" customHeight="1" thickTop="1" thickBot="1">
      <c r="A3274" s="164"/>
      <c r="B3274" s="75"/>
      <c r="C3274" s="253"/>
      <c r="D3274" s="83"/>
      <c r="E3274" s="111"/>
      <c r="F3274" s="111"/>
      <c r="G3274" s="111"/>
      <c r="H3274" s="111"/>
      <c r="I3274" s="218"/>
      <c r="J3274" s="165"/>
      <c r="K3274" s="184"/>
      <c r="L3274" s="77"/>
      <c r="M3274" s="105"/>
      <c r="N3274" s="339"/>
      <c r="O3274" s="44"/>
    </row>
    <row r="3275" spans="1:15" ht="18.75" hidden="1" customHeight="1" thickTop="1" thickBot="1">
      <c r="A3275" s="164"/>
      <c r="B3275" s="75"/>
      <c r="C3275" s="253"/>
      <c r="D3275" s="83"/>
      <c r="E3275" s="111"/>
      <c r="F3275" s="111"/>
      <c r="G3275" s="111"/>
      <c r="H3275" s="111"/>
      <c r="I3275" s="218"/>
      <c r="J3275" s="165"/>
      <c r="K3275" s="184"/>
      <c r="L3275" s="77"/>
      <c r="M3275" s="105"/>
      <c r="N3275" s="339"/>
      <c r="O3275" s="44"/>
    </row>
    <row r="3276" spans="1:15" ht="18.75" hidden="1" customHeight="1" thickTop="1" thickBot="1">
      <c r="A3276" s="164"/>
      <c r="B3276" s="75"/>
      <c r="C3276" s="253"/>
      <c r="D3276" s="83"/>
      <c r="E3276" s="111"/>
      <c r="F3276" s="111"/>
      <c r="G3276" s="111"/>
      <c r="H3276" s="111"/>
      <c r="I3276" s="218"/>
      <c r="J3276" s="165"/>
      <c r="K3276" s="184"/>
      <c r="L3276" s="77"/>
      <c r="M3276" s="105"/>
      <c r="N3276" s="339"/>
      <c r="O3276" s="44"/>
    </row>
    <row r="3277" spans="1:15" ht="18.75" hidden="1" customHeight="1" thickTop="1" thickBot="1">
      <c r="A3277" s="164"/>
      <c r="B3277" s="75"/>
      <c r="C3277" s="253"/>
      <c r="D3277" s="83"/>
      <c r="E3277" s="111"/>
      <c r="F3277" s="111"/>
      <c r="G3277" s="111"/>
      <c r="H3277" s="111"/>
      <c r="I3277" s="218"/>
      <c r="J3277" s="165"/>
      <c r="K3277" s="184"/>
      <c r="L3277" s="77"/>
      <c r="M3277" s="105"/>
      <c r="N3277" s="339"/>
      <c r="O3277" s="44"/>
    </row>
    <row r="3278" spans="1:15" ht="18.75" hidden="1" customHeight="1" thickTop="1" thickBot="1">
      <c r="A3278" s="164"/>
      <c r="B3278" s="75"/>
      <c r="C3278" s="253"/>
      <c r="D3278" s="83"/>
      <c r="E3278" s="111"/>
      <c r="F3278" s="111"/>
      <c r="G3278" s="111"/>
      <c r="H3278" s="111"/>
      <c r="I3278" s="218"/>
      <c r="J3278" s="165"/>
      <c r="K3278" s="184"/>
      <c r="L3278" s="77"/>
      <c r="M3278" s="105"/>
      <c r="N3278" s="339"/>
      <c r="O3278" s="44"/>
    </row>
    <row r="3279" spans="1:15" ht="18.75" hidden="1" customHeight="1" thickTop="1" thickBot="1">
      <c r="A3279" s="164"/>
      <c r="B3279" s="75"/>
      <c r="C3279" s="253"/>
      <c r="D3279" s="83"/>
      <c r="E3279" s="111"/>
      <c r="F3279" s="111"/>
      <c r="G3279" s="111"/>
      <c r="H3279" s="111"/>
      <c r="I3279" s="218"/>
      <c r="J3279" s="165"/>
      <c r="K3279" s="184"/>
      <c r="L3279" s="77"/>
      <c r="M3279" s="105"/>
      <c r="N3279" s="339"/>
      <c r="O3279" s="44"/>
    </row>
    <row r="3280" spans="1:15" ht="18.75" hidden="1" customHeight="1" thickTop="1" thickBot="1">
      <c r="A3280" s="164"/>
      <c r="B3280" s="75"/>
      <c r="C3280" s="253"/>
      <c r="D3280" s="83"/>
      <c r="E3280" s="111"/>
      <c r="F3280" s="111"/>
      <c r="G3280" s="111"/>
      <c r="H3280" s="111"/>
      <c r="I3280" s="218"/>
      <c r="J3280" s="165"/>
      <c r="K3280" s="184"/>
      <c r="L3280" s="77"/>
      <c r="M3280" s="105"/>
      <c r="N3280" s="339"/>
      <c r="O3280" s="44"/>
    </row>
    <row r="3281" spans="1:15" ht="18.75" hidden="1" customHeight="1" thickTop="1" thickBot="1">
      <c r="A3281" s="164"/>
      <c r="B3281" s="75"/>
      <c r="C3281" s="253"/>
      <c r="D3281" s="83"/>
      <c r="E3281" s="111"/>
      <c r="F3281" s="111"/>
      <c r="G3281" s="111"/>
      <c r="H3281" s="111"/>
      <c r="I3281" s="218"/>
      <c r="J3281" s="165"/>
      <c r="K3281" s="184"/>
      <c r="L3281" s="77"/>
      <c r="M3281" s="105"/>
      <c r="N3281" s="339"/>
      <c r="O3281" s="44"/>
    </row>
    <row r="3282" spans="1:15" ht="18.75" customHeight="1" thickTop="1" thickBot="1">
      <c r="A3282" s="164"/>
      <c r="B3282" s="407"/>
      <c r="C3282" s="192" t="s">
        <v>3793</v>
      </c>
      <c r="D3282" s="186">
        <v>7101601</v>
      </c>
      <c r="E3282" s="420" t="s">
        <v>3773</v>
      </c>
      <c r="F3282" s="420"/>
      <c r="G3282" s="420"/>
      <c r="H3282" s="420"/>
      <c r="I3282" s="187" t="s">
        <v>47</v>
      </c>
      <c r="J3282" s="60" t="s">
        <v>385</v>
      </c>
      <c r="K3282" s="188">
        <v>0</v>
      </c>
      <c r="L3282" s="189">
        <f>K3282*(1-$H$3/100)</f>
        <v>0</v>
      </c>
      <c r="M3282" s="293">
        <f>K3282*$H$2</f>
        <v>0</v>
      </c>
      <c r="N3282" s="294">
        <f>M3282*(1-$H$3/100)</f>
        <v>0</v>
      </c>
      <c r="O3282" s="294">
        <f>N3282*1.6</f>
        <v>0</v>
      </c>
    </row>
    <row r="3283" spans="1:15" ht="18.75" customHeight="1" thickTop="1" thickBot="1">
      <c r="A3283" s="164"/>
      <c r="B3283" s="406"/>
      <c r="C3283" s="166" t="s">
        <v>3794</v>
      </c>
      <c r="D3283" s="106">
        <v>7102001</v>
      </c>
      <c r="E3283" s="409" t="s">
        <v>3774</v>
      </c>
      <c r="F3283" s="409"/>
      <c r="G3283" s="409"/>
      <c r="H3283" s="409"/>
      <c r="I3283" s="113" t="s">
        <v>47</v>
      </c>
      <c r="J3283" s="60" t="s">
        <v>385</v>
      </c>
      <c r="K3283" s="114">
        <v>0</v>
      </c>
      <c r="L3283" s="109">
        <f>K3283*(1-$H$3/100)</f>
        <v>0</v>
      </c>
      <c r="M3283" s="281">
        <f>K3283*$H$2</f>
        <v>0</v>
      </c>
      <c r="N3283" s="282">
        <f>M3283*(1-$H$3/100)</f>
        <v>0</v>
      </c>
      <c r="O3283" s="282">
        <f>N3283*2.5</f>
        <v>0</v>
      </c>
    </row>
    <row r="3284" spans="1:15" ht="18.75" hidden="1" customHeight="1" thickTop="1" thickBot="1">
      <c r="A3284" s="164"/>
      <c r="B3284" s="75"/>
      <c r="C3284" s="253"/>
      <c r="D3284" s="83"/>
      <c r="E3284" s="111"/>
      <c r="F3284" s="111"/>
      <c r="G3284" s="111"/>
      <c r="H3284" s="111"/>
      <c r="I3284" s="218"/>
      <c r="J3284" s="60"/>
      <c r="K3284" s="184"/>
      <c r="L3284" s="77"/>
      <c r="M3284" s="283"/>
      <c r="N3284" s="284"/>
      <c r="O3284" s="284"/>
    </row>
    <row r="3285" spans="1:15" ht="18.75" hidden="1" customHeight="1" thickTop="1" thickBot="1">
      <c r="A3285" s="164"/>
      <c r="B3285" s="75"/>
      <c r="C3285" s="253"/>
      <c r="D3285" s="83"/>
      <c r="E3285" s="111"/>
      <c r="F3285" s="111"/>
      <c r="G3285" s="111"/>
      <c r="H3285" s="111"/>
      <c r="I3285" s="218"/>
      <c r="J3285" s="60"/>
      <c r="K3285" s="184"/>
      <c r="L3285" s="77"/>
      <c r="M3285" s="283"/>
      <c r="N3285" s="284"/>
      <c r="O3285" s="284"/>
    </row>
    <row r="3286" spans="1:15" ht="18.75" hidden="1" customHeight="1" thickTop="1" thickBot="1">
      <c r="A3286" s="164"/>
      <c r="B3286" s="75"/>
      <c r="C3286" s="253"/>
      <c r="D3286" s="83"/>
      <c r="E3286" s="111"/>
      <c r="F3286" s="111"/>
      <c r="G3286" s="111"/>
      <c r="H3286" s="111"/>
      <c r="I3286" s="218"/>
      <c r="J3286" s="60"/>
      <c r="K3286" s="184"/>
      <c r="L3286" s="77"/>
      <c r="M3286" s="283"/>
      <c r="N3286" s="284"/>
      <c r="O3286" s="284"/>
    </row>
    <row r="3287" spans="1:15" ht="18.75" hidden="1" customHeight="1" thickTop="1" thickBot="1">
      <c r="A3287" s="164"/>
      <c r="B3287" s="75"/>
      <c r="C3287" s="253"/>
      <c r="D3287" s="83"/>
      <c r="E3287" s="111"/>
      <c r="F3287" s="111"/>
      <c r="G3287" s="111"/>
      <c r="H3287" s="111"/>
      <c r="I3287" s="218"/>
      <c r="J3287" s="60"/>
      <c r="K3287" s="184"/>
      <c r="L3287" s="77"/>
      <c r="M3287" s="283"/>
      <c r="N3287" s="284"/>
      <c r="O3287" s="284"/>
    </row>
    <row r="3288" spans="1:15" ht="18.75" hidden="1" customHeight="1" thickTop="1" thickBot="1">
      <c r="A3288" s="164"/>
      <c r="B3288" s="75"/>
      <c r="C3288" s="253"/>
      <c r="D3288" s="83"/>
      <c r="E3288" s="111"/>
      <c r="F3288" s="111"/>
      <c r="G3288" s="111"/>
      <c r="H3288" s="111"/>
      <c r="I3288" s="218"/>
      <c r="J3288" s="60"/>
      <c r="K3288" s="184"/>
      <c r="L3288" s="77"/>
      <c r="M3288" s="283"/>
      <c r="N3288" s="284"/>
      <c r="O3288" s="284"/>
    </row>
    <row r="3289" spans="1:15" ht="18.75" hidden="1" customHeight="1" thickTop="1" thickBot="1">
      <c r="A3289" s="164"/>
      <c r="B3289" s="75"/>
      <c r="C3289" s="253"/>
      <c r="D3289" s="83"/>
      <c r="E3289" s="111"/>
      <c r="F3289" s="111"/>
      <c r="G3289" s="111"/>
      <c r="H3289" s="111"/>
      <c r="I3289" s="218"/>
      <c r="J3289" s="60"/>
      <c r="K3289" s="184"/>
      <c r="L3289" s="77"/>
      <c r="M3289" s="283"/>
      <c r="N3289" s="284"/>
      <c r="O3289" s="284"/>
    </row>
    <row r="3290" spans="1:15" ht="18.75" hidden="1" customHeight="1" thickTop="1" thickBot="1">
      <c r="A3290" s="164"/>
      <c r="B3290" s="75"/>
      <c r="C3290" s="253"/>
      <c r="D3290" s="83"/>
      <c r="E3290" s="111"/>
      <c r="F3290" s="111"/>
      <c r="G3290" s="111"/>
      <c r="H3290" s="111"/>
      <c r="I3290" s="218"/>
      <c r="J3290" s="60"/>
      <c r="K3290" s="184"/>
      <c r="L3290" s="77"/>
      <c r="M3290" s="283"/>
      <c r="N3290" s="284"/>
      <c r="O3290" s="284"/>
    </row>
    <row r="3291" spans="1:15" ht="18.75" hidden="1" customHeight="1" thickTop="1" thickBot="1">
      <c r="A3291" s="164"/>
      <c r="B3291" s="75"/>
      <c r="C3291" s="253"/>
      <c r="D3291" s="83"/>
      <c r="E3291" s="111"/>
      <c r="F3291" s="111"/>
      <c r="G3291" s="111"/>
      <c r="H3291" s="111"/>
      <c r="I3291" s="218"/>
      <c r="J3291" s="60"/>
      <c r="K3291" s="184"/>
      <c r="L3291" s="77"/>
      <c r="M3291" s="283"/>
      <c r="N3291" s="284"/>
      <c r="O3291" s="284"/>
    </row>
    <row r="3292" spans="1:15" ht="18.75" hidden="1" customHeight="1" thickTop="1" thickBot="1">
      <c r="A3292" s="164"/>
      <c r="B3292" s="75"/>
      <c r="C3292" s="253"/>
      <c r="D3292" s="83"/>
      <c r="E3292" s="111"/>
      <c r="F3292" s="111"/>
      <c r="G3292" s="111"/>
      <c r="H3292" s="111"/>
      <c r="I3292" s="218"/>
      <c r="J3292" s="60"/>
      <c r="K3292" s="184"/>
      <c r="L3292" s="77"/>
      <c r="M3292" s="283"/>
      <c r="N3292" s="284"/>
      <c r="O3292" s="284"/>
    </row>
    <row r="3293" spans="1:15" ht="18.75" hidden="1" customHeight="1" thickTop="1" thickBot="1">
      <c r="A3293" s="164"/>
      <c r="B3293" s="75"/>
      <c r="C3293" s="253"/>
      <c r="D3293" s="83"/>
      <c r="E3293" s="111"/>
      <c r="F3293" s="111"/>
      <c r="G3293" s="111"/>
      <c r="H3293" s="111"/>
      <c r="I3293" s="218"/>
      <c r="J3293" s="60"/>
      <c r="K3293" s="184"/>
      <c r="L3293" s="77"/>
      <c r="M3293" s="283"/>
      <c r="N3293" s="284"/>
      <c r="O3293" s="284"/>
    </row>
    <row r="3294" spans="1:15" ht="18.75" customHeight="1" thickTop="1" thickBot="1">
      <c r="A3294" s="164"/>
      <c r="B3294" s="407"/>
      <c r="C3294" s="192" t="s">
        <v>3795</v>
      </c>
      <c r="D3294" s="186">
        <v>7190839</v>
      </c>
      <c r="E3294" s="420" t="s">
        <v>3781</v>
      </c>
      <c r="F3294" s="420"/>
      <c r="G3294" s="420"/>
      <c r="H3294" s="420"/>
      <c r="I3294" s="187" t="s">
        <v>3775</v>
      </c>
      <c r="J3294" s="340" t="s">
        <v>3777</v>
      </c>
      <c r="K3294" s="188">
        <v>0</v>
      </c>
      <c r="L3294" s="189">
        <f>K3294*(1-$H$3/100)</f>
        <v>0</v>
      </c>
      <c r="M3294" s="293">
        <f>K3294*$H$2</f>
        <v>0</v>
      </c>
      <c r="N3294" s="294">
        <f>M3294*(1-$H$3/100)</f>
        <v>0</v>
      </c>
      <c r="O3294" s="304">
        <f>N3294*2.23</f>
        <v>0</v>
      </c>
    </row>
    <row r="3295" spans="1:15" ht="18.75" customHeight="1" thickTop="1" thickBot="1">
      <c r="A3295" s="164"/>
      <c r="B3295" s="406"/>
      <c r="C3295" s="166" t="s">
        <v>3796</v>
      </c>
      <c r="D3295" s="106">
        <v>7191019</v>
      </c>
      <c r="E3295" s="409" t="s">
        <v>3776</v>
      </c>
      <c r="F3295" s="409"/>
      <c r="G3295" s="409"/>
      <c r="H3295" s="409"/>
      <c r="I3295" s="113" t="s">
        <v>3775</v>
      </c>
      <c r="J3295" s="341" t="s">
        <v>3778</v>
      </c>
      <c r="K3295" s="114">
        <v>0</v>
      </c>
      <c r="L3295" s="109">
        <f>K3295*(1-$H$3/100)</f>
        <v>0</v>
      </c>
      <c r="M3295" s="281">
        <f>K3295*$H$2</f>
        <v>0</v>
      </c>
      <c r="N3295" s="282">
        <f>M3295*(1-$H$3/100)</f>
        <v>0</v>
      </c>
      <c r="O3295" s="284">
        <f>N3295*2.23</f>
        <v>0</v>
      </c>
    </row>
  </sheetData>
  <sheetProtection algorithmName="SHA-512" hashValue="wNPPwkOqnOwh0knN2Hd28Xs6zfNcM2hBWoXLzdRdbPcZo0qkHmk86mMVwejbx27fr1BIAmltbuub92lmJ9wtjg==" saltValue="bOdq6bYMUstVZZTIuAqR9A==" spinCount="100000" sheet="1" objects="1" scenarios="1"/>
  <protectedRanges>
    <protectedRange sqref="H2:H4" name="Диапазон1"/>
  </protectedRanges>
  <mergeCells count="1551">
    <mergeCell ref="B3170:B3171"/>
    <mergeCell ref="B3242:B3244"/>
    <mergeCell ref="B3255:B3257"/>
    <mergeCell ref="B3228:B3231"/>
    <mergeCell ref="B3131:B3134"/>
    <mergeCell ref="B3145:B3159"/>
    <mergeCell ref="B3268:B3271"/>
    <mergeCell ref="B3282:B3283"/>
    <mergeCell ref="B3294:B3295"/>
    <mergeCell ref="A3150:A3159"/>
    <mergeCell ref="A3230:A3269"/>
    <mergeCell ref="E3244:H3244"/>
    <mergeCell ref="E3228:H3228"/>
    <mergeCell ref="E3229:H3229"/>
    <mergeCell ref="E3230:H3230"/>
    <mergeCell ref="E3231:H3231"/>
    <mergeCell ref="E3242:H3242"/>
    <mergeCell ref="E3243:H3243"/>
    <mergeCell ref="E3255:H3255"/>
    <mergeCell ref="E3256:H3256"/>
    <mergeCell ref="E3257:H3257"/>
    <mergeCell ref="E3268:H3268"/>
    <mergeCell ref="E3269:H3269"/>
    <mergeCell ref="E3270:H3270"/>
    <mergeCell ref="E3271:H3271"/>
    <mergeCell ref="E3282:H3282"/>
    <mergeCell ref="E3283:H3283"/>
    <mergeCell ref="E3295:H3295"/>
    <mergeCell ref="E3294:H3294"/>
    <mergeCell ref="E3203:H3203"/>
    <mergeCell ref="E3204:H3204"/>
    <mergeCell ref="E3205:H3205"/>
    <mergeCell ref="E3206:H3206"/>
    <mergeCell ref="E3217:H3217"/>
    <mergeCell ref="E3159:H3159"/>
    <mergeCell ref="E3170:H3170"/>
    <mergeCell ref="E3171:H3171"/>
    <mergeCell ref="E3182:H3182"/>
    <mergeCell ref="E3193:H3193"/>
    <mergeCell ref="E3194:H3194"/>
    <mergeCell ref="E3195:H3195"/>
    <mergeCell ref="E3196:H3196"/>
    <mergeCell ref="E3197:H3197"/>
    <mergeCell ref="E3198:H3198"/>
    <mergeCell ref="E3199:H3199"/>
    <mergeCell ref="E3200:H3200"/>
    <mergeCell ref="E3201:H3201"/>
    <mergeCell ref="E3202:H3202"/>
    <mergeCell ref="E3155:H3155"/>
    <mergeCell ref="E3156:H3156"/>
    <mergeCell ref="E3157:H3157"/>
    <mergeCell ref="E3158:H3158"/>
    <mergeCell ref="E1810:H1810"/>
    <mergeCell ref="E1826:H1826"/>
    <mergeCell ref="E1825:H1825"/>
    <mergeCell ref="E1824:H1824"/>
    <mergeCell ref="E1823:H1823"/>
    <mergeCell ref="E1812:H1812"/>
    <mergeCell ref="E1811:H1811"/>
    <mergeCell ref="E1941:H1941"/>
    <mergeCell ref="E1942:H1942"/>
    <mergeCell ref="E1943:H1943"/>
    <mergeCell ref="E1944:H1944"/>
    <mergeCell ref="E1945:H1945"/>
    <mergeCell ref="E1946:H1946"/>
    <mergeCell ref="E1983:H1983"/>
    <mergeCell ref="E1984:H1984"/>
    <mergeCell ref="E1927:H1927"/>
    <mergeCell ref="E1776:H1776"/>
    <mergeCell ref="E1792:H1792"/>
    <mergeCell ref="E1929:H1929"/>
    <mergeCell ref="E1958:H1958"/>
    <mergeCell ref="E1959:H1959"/>
    <mergeCell ref="E1960:H1960"/>
    <mergeCell ref="E1971:H1971"/>
    <mergeCell ref="E1972:H1972"/>
    <mergeCell ref="E1899:H1899"/>
    <mergeCell ref="E1901:H1901"/>
    <mergeCell ref="E1914:H1914"/>
    <mergeCell ref="E1912:H1912"/>
    <mergeCell ref="E1925:H1925"/>
    <mergeCell ref="E1926:H1926"/>
    <mergeCell ref="E1928:H1928"/>
    <mergeCell ref="E1930:H1930"/>
    <mergeCell ref="E1775:H1775"/>
    <mergeCell ref="E1774:H1774"/>
    <mergeCell ref="E1773:H1773"/>
    <mergeCell ref="E1772:H1772"/>
    <mergeCell ref="E3120:H3120"/>
    <mergeCell ref="E3131:H3131"/>
    <mergeCell ref="E3132:H3132"/>
    <mergeCell ref="E3134:H3134"/>
    <mergeCell ref="E3147:H3147"/>
    <mergeCell ref="E3148:H3148"/>
    <mergeCell ref="E3149:H3149"/>
    <mergeCell ref="E3150:H3150"/>
    <mergeCell ref="E3151:H3151"/>
    <mergeCell ref="E3152:H3152"/>
    <mergeCell ref="E3153:H3153"/>
    <mergeCell ref="E3154:H3154"/>
    <mergeCell ref="E1547:H1547"/>
    <mergeCell ref="E1548:H1548"/>
    <mergeCell ref="E1549:H1549"/>
    <mergeCell ref="E1550:H1550"/>
    <mergeCell ref="E1551:H1551"/>
    <mergeCell ref="E1552:H1552"/>
    <mergeCell ref="E1563:H1563"/>
    <mergeCell ref="E1564:H1564"/>
    <mergeCell ref="E1565:H1565"/>
    <mergeCell ref="E1809:H1809"/>
    <mergeCell ref="E1808:H1808"/>
    <mergeCell ref="E1807:H1807"/>
    <mergeCell ref="E1796:H1796"/>
    <mergeCell ref="E1795:H1795"/>
    <mergeCell ref="E1794:H1794"/>
    <mergeCell ref="E1793:H1793"/>
    <mergeCell ref="E1666:H1666"/>
    <mergeCell ref="E1667:H1667"/>
    <mergeCell ref="E1668:H1668"/>
    <mergeCell ref="E1669:H1669"/>
    <mergeCell ref="E1670:H1670"/>
    <mergeCell ref="E1671:H1671"/>
    <mergeCell ref="E1672:H1672"/>
    <mergeCell ref="E1692:H1692"/>
    <mergeCell ref="E1691:H1691"/>
    <mergeCell ref="E1690:H1690"/>
    <mergeCell ref="E1689:H1689"/>
    <mergeCell ref="E1688:H1688"/>
    <mergeCell ref="E1745:H1745"/>
    <mergeCell ref="E1744:H1744"/>
    <mergeCell ref="E1487:H1487"/>
    <mergeCell ref="E1482:H1482"/>
    <mergeCell ref="E1483:H1483"/>
    <mergeCell ref="E1484:H1484"/>
    <mergeCell ref="E1485:H1485"/>
    <mergeCell ref="E1486:H1486"/>
    <mergeCell ref="E1658:H1658"/>
    <mergeCell ref="E1660:H1660"/>
    <mergeCell ref="E1661:H1661"/>
    <mergeCell ref="E1662:H1662"/>
    <mergeCell ref="E1587:H1587"/>
    <mergeCell ref="E1588:H1588"/>
    <mergeCell ref="E1589:H1589"/>
    <mergeCell ref="E1590:H1590"/>
    <mergeCell ref="E1591:H1591"/>
    <mergeCell ref="E1592:H1592"/>
    <mergeCell ref="E1593:H1593"/>
    <mergeCell ref="E1594:H1594"/>
    <mergeCell ref="E1478:H1478"/>
    <mergeCell ref="E1479:H1479"/>
    <mergeCell ref="E1480:H1480"/>
    <mergeCell ref="B150:B173"/>
    <mergeCell ref="B200:B223"/>
    <mergeCell ref="B256:B258"/>
    <mergeCell ref="B269:B272"/>
    <mergeCell ref="B283:B284"/>
    <mergeCell ref="B295:B298"/>
    <mergeCell ref="B309:B310"/>
    <mergeCell ref="E1481:H1481"/>
    <mergeCell ref="E1474:H1474"/>
    <mergeCell ref="E1475:H1475"/>
    <mergeCell ref="E235:H235"/>
    <mergeCell ref="E676:H676"/>
    <mergeCell ref="E677:H677"/>
    <mergeCell ref="B676:B679"/>
    <mergeCell ref="E1382:H1382"/>
    <mergeCell ref="E1383:H1383"/>
    <mergeCell ref="E1437:H1437"/>
    <mergeCell ref="E1438:H1438"/>
    <mergeCell ref="E1439:H1439"/>
    <mergeCell ref="E1440:H1440"/>
    <mergeCell ref="E1452:H1452"/>
    <mergeCell ref="E1441:H1441"/>
    <mergeCell ref="E1442:H1442"/>
    <mergeCell ref="E1443:H1443"/>
    <mergeCell ref="E1444:H1444"/>
    <mergeCell ref="E1445:H1445"/>
    <mergeCell ref="E1477:H1477"/>
    <mergeCell ref="E1459:H1459"/>
    <mergeCell ref="E1460:H1460"/>
    <mergeCell ref="B70:B71"/>
    <mergeCell ref="B82:B83"/>
    <mergeCell ref="E1653:H1653"/>
    <mergeCell ref="E1654:H1654"/>
    <mergeCell ref="E1655:H1655"/>
    <mergeCell ref="E1656:H1656"/>
    <mergeCell ref="E1582:H1582"/>
    <mergeCell ref="E1583:H1583"/>
    <mergeCell ref="E1584:H1584"/>
    <mergeCell ref="E1585:H1585"/>
    <mergeCell ref="E1586:H1586"/>
    <mergeCell ref="E1683:H1683"/>
    <mergeCell ref="E1684:H1684"/>
    <mergeCell ref="E1657:H1657"/>
    <mergeCell ref="E1663:H1663"/>
    <mergeCell ref="E1664:H1664"/>
    <mergeCell ref="E1665:H1665"/>
    <mergeCell ref="E1659:H1659"/>
    <mergeCell ref="E1638:H1638"/>
    <mergeCell ref="E1649:H1649"/>
    <mergeCell ref="E1635:H1635"/>
    <mergeCell ref="E1637:H1637"/>
    <mergeCell ref="E1615:H1615"/>
    <mergeCell ref="E1616:H1616"/>
    <mergeCell ref="E1617:H1617"/>
    <mergeCell ref="E1618:H1618"/>
    <mergeCell ref="E1619:H1619"/>
    <mergeCell ref="E1620:H1620"/>
    <mergeCell ref="E1621:H1621"/>
    <mergeCell ref="E1622:H1622"/>
    <mergeCell ref="E1545:H1545"/>
    <mergeCell ref="E1546:H1546"/>
    <mergeCell ref="A2763:A2812"/>
    <mergeCell ref="E1714:H1714"/>
    <mergeCell ref="E1888:H1888"/>
    <mergeCell ref="E1887:H1887"/>
    <mergeCell ref="E1886:H1886"/>
    <mergeCell ref="E1885:H1885"/>
    <mergeCell ref="E1874:H1874"/>
    <mergeCell ref="E1873:H1873"/>
    <mergeCell ref="E1862:H1862"/>
    <mergeCell ref="E1860:H1860"/>
    <mergeCell ref="E1861:H1861"/>
    <mergeCell ref="E1859:H1859"/>
    <mergeCell ref="E1858:H1858"/>
    <mergeCell ref="E1846:H1846"/>
    <mergeCell ref="E1845:H1845"/>
    <mergeCell ref="E1844:H1844"/>
    <mergeCell ref="E1843:H1843"/>
    <mergeCell ref="E1842:H1842"/>
    <mergeCell ref="E1841:H1841"/>
    <mergeCell ref="E1857:H1857"/>
    <mergeCell ref="E1830:H1830"/>
    <mergeCell ref="E1829:H1829"/>
    <mergeCell ref="E1828:H1828"/>
    <mergeCell ref="E1827:H1827"/>
    <mergeCell ref="E1791:H1791"/>
    <mergeCell ref="E1790:H1790"/>
    <mergeCell ref="E1789:H1789"/>
    <mergeCell ref="E1778:H1778"/>
    <mergeCell ref="E1777:H1777"/>
    <mergeCell ref="E1719:H1719"/>
    <mergeCell ref="E1718:H1718"/>
    <mergeCell ref="E1717:H1717"/>
    <mergeCell ref="E1771:H1771"/>
    <mergeCell ref="E1770:H1770"/>
    <mergeCell ref="E1759:H1759"/>
    <mergeCell ref="E1758:H1758"/>
    <mergeCell ref="E1713:H1713"/>
    <mergeCell ref="E1712:H1712"/>
    <mergeCell ref="E1711:H1711"/>
    <mergeCell ref="E1710:H1710"/>
    <mergeCell ref="E1709:H1709"/>
    <mergeCell ref="E1698:H1698"/>
    <mergeCell ref="E1697:H1697"/>
    <mergeCell ref="E1687:H1687"/>
    <mergeCell ref="E1686:H1686"/>
    <mergeCell ref="E1685:H1685"/>
    <mergeCell ref="E1696:H1696"/>
    <mergeCell ref="E1695:H1695"/>
    <mergeCell ref="E1694:H1694"/>
    <mergeCell ref="E1693:H1693"/>
    <mergeCell ref="E1716:H1716"/>
    <mergeCell ref="E1715:H1715"/>
    <mergeCell ref="E1756:H1756"/>
    <mergeCell ref="E1733:H1733"/>
    <mergeCell ref="E1732:H1732"/>
    <mergeCell ref="E1731:H1731"/>
    <mergeCell ref="E1720:H1720"/>
    <mergeCell ref="E1757:H1757"/>
    <mergeCell ref="E1595:H1595"/>
    <mergeCell ref="E1596:H1596"/>
    <mergeCell ref="E1597:H1597"/>
    <mergeCell ref="E1599:H1599"/>
    <mergeCell ref="E1598:H1598"/>
    <mergeCell ref="E1600:H1600"/>
    <mergeCell ref="E1601:H1601"/>
    <mergeCell ref="E1602:H1602"/>
    <mergeCell ref="E1603:H1603"/>
    <mergeCell ref="E1636:H1636"/>
    <mergeCell ref="E1604:H1604"/>
    <mergeCell ref="E1633:H1633"/>
    <mergeCell ref="E1634:H1634"/>
    <mergeCell ref="E1650:H1650"/>
    <mergeCell ref="E1651:H1651"/>
    <mergeCell ref="E1652:H1652"/>
    <mergeCell ref="E1566:H1566"/>
    <mergeCell ref="E1567:H1567"/>
    <mergeCell ref="E1568:H1568"/>
    <mergeCell ref="E1569:H1569"/>
    <mergeCell ref="E1570:H1570"/>
    <mergeCell ref="E1581:H1581"/>
    <mergeCell ref="E3133:H3133"/>
    <mergeCell ref="E3145:H3145"/>
    <mergeCell ref="E3146:H3146"/>
    <mergeCell ref="E1446:H1446"/>
    <mergeCell ref="E1488:H1488"/>
    <mergeCell ref="E1489:H1489"/>
    <mergeCell ref="E1490:H1490"/>
    <mergeCell ref="E1491:H1491"/>
    <mergeCell ref="E1492:H1492"/>
    <mergeCell ref="E1493:H1493"/>
    <mergeCell ref="E1494:H1494"/>
    <mergeCell ref="E1505:H1505"/>
    <mergeCell ref="E1506:H1506"/>
    <mergeCell ref="E1507:H1507"/>
    <mergeCell ref="E1508:H1508"/>
    <mergeCell ref="E1509:H1509"/>
    <mergeCell ref="E1510:H1510"/>
    <mergeCell ref="E1521:H1521"/>
    <mergeCell ref="E1522:H1522"/>
    <mergeCell ref="E1523:H1523"/>
    <mergeCell ref="E1524:H1524"/>
    <mergeCell ref="E1476:H1476"/>
    <mergeCell ref="E1525:H1525"/>
    <mergeCell ref="E1526:H1526"/>
    <mergeCell ref="E1527:H1527"/>
    <mergeCell ref="E1528:H1528"/>
    <mergeCell ref="E1957:H1957"/>
    <mergeCell ref="E1900:H1900"/>
    <mergeCell ref="E1913:H1913"/>
    <mergeCell ref="E2024:H2024"/>
    <mergeCell ref="E2025:H2025"/>
    <mergeCell ref="E2026:H2026"/>
    <mergeCell ref="E1335:H1335"/>
    <mergeCell ref="E1529:H1529"/>
    <mergeCell ref="E1530:H1530"/>
    <mergeCell ref="E1531:H1531"/>
    <mergeCell ref="E1532:H1532"/>
    <mergeCell ref="E1533:H1533"/>
    <mergeCell ref="E1534:H1534"/>
    <mergeCell ref="E238:H238"/>
    <mergeCell ref="E239:H239"/>
    <mergeCell ref="E240:H240"/>
    <mergeCell ref="E188:H188"/>
    <mergeCell ref="E189:H189"/>
    <mergeCell ref="B321:B323"/>
    <mergeCell ref="B334:B335"/>
    <mergeCell ref="E201:H201"/>
    <mergeCell ref="E425:H425"/>
    <mergeCell ref="E426:H426"/>
    <mergeCell ref="E427:H427"/>
    <mergeCell ref="E1447:H1447"/>
    <mergeCell ref="E1448:H1448"/>
    <mergeCell ref="E1449:H1449"/>
    <mergeCell ref="E1450:H1450"/>
    <mergeCell ref="E1451:H1451"/>
    <mergeCell ref="E1384:H1384"/>
    <mergeCell ref="E1385:H1385"/>
    <mergeCell ref="E1386:H1386"/>
    <mergeCell ref="E1397:H1397"/>
    <mergeCell ref="E1398:H1398"/>
    <mergeCell ref="E1399:H1399"/>
    <mergeCell ref="E1368:H1368"/>
    <mergeCell ref="E1369:H1369"/>
    <mergeCell ref="E1370:H1370"/>
    <mergeCell ref="E1352:H1352"/>
    <mergeCell ref="E1353:H1353"/>
    <mergeCell ref="E1354:H1354"/>
    <mergeCell ref="E1355:H1355"/>
    <mergeCell ref="E1356:H1356"/>
    <mergeCell ref="E1367:H1367"/>
    <mergeCell ref="E1336:H1336"/>
    <mergeCell ref="E1347:H1347"/>
    <mergeCell ref="E1348:H1348"/>
    <mergeCell ref="E1349:H1349"/>
    <mergeCell ref="E1350:H1350"/>
    <mergeCell ref="E1351:H1351"/>
    <mergeCell ref="E1471:H1471"/>
    <mergeCell ref="E1472:H1472"/>
    <mergeCell ref="E1473:H1473"/>
    <mergeCell ref="E1453:H1453"/>
    <mergeCell ref="E1454:H1454"/>
    <mergeCell ref="E1455:H1455"/>
    <mergeCell ref="E1456:H1456"/>
    <mergeCell ref="E1457:H1457"/>
    <mergeCell ref="E1458:H1458"/>
    <mergeCell ref="E1410:H1410"/>
    <mergeCell ref="E1411:H1411"/>
    <mergeCell ref="E1412:H1412"/>
    <mergeCell ref="E1413:H1413"/>
    <mergeCell ref="E1424:H1424"/>
    <mergeCell ref="E1425:H1425"/>
    <mergeCell ref="E1426:H1426"/>
    <mergeCell ref="E1381:H1381"/>
    <mergeCell ref="E1308:H1308"/>
    <mergeCell ref="E1309:H1309"/>
    <mergeCell ref="E1310:H1310"/>
    <mergeCell ref="E1311:H1311"/>
    <mergeCell ref="E1312:H1312"/>
    <mergeCell ref="E1313:H1313"/>
    <mergeCell ref="E1292:H1292"/>
    <mergeCell ref="E1293:H1293"/>
    <mergeCell ref="E1294:H1294"/>
    <mergeCell ref="E1295:H1295"/>
    <mergeCell ref="E1306:H1306"/>
    <mergeCell ref="E1307:H1307"/>
    <mergeCell ref="E1330:H1330"/>
    <mergeCell ref="E1331:H1331"/>
    <mergeCell ref="E1332:H1332"/>
    <mergeCell ref="E1333:H1333"/>
    <mergeCell ref="E1334:H1334"/>
    <mergeCell ref="E1314:H1314"/>
    <mergeCell ref="E1325:H1325"/>
    <mergeCell ref="E1326:H1326"/>
    <mergeCell ref="E1327:H1327"/>
    <mergeCell ref="E1328:H1328"/>
    <mergeCell ref="E1329:H1329"/>
    <mergeCell ref="E1280:H1280"/>
    <mergeCell ref="E1239:H1239"/>
    <mergeCell ref="E1240:H1240"/>
    <mergeCell ref="E1241:H1241"/>
    <mergeCell ref="E1252:H1252"/>
    <mergeCell ref="E1253:H1253"/>
    <mergeCell ref="E1254:H1254"/>
    <mergeCell ref="E1287:H1287"/>
    <mergeCell ref="E1288:H1288"/>
    <mergeCell ref="E1289:H1289"/>
    <mergeCell ref="E1290:H1290"/>
    <mergeCell ref="E1291:H1291"/>
    <mergeCell ref="E1281:H1281"/>
    <mergeCell ref="E1282:H1282"/>
    <mergeCell ref="E1283:H1283"/>
    <mergeCell ref="E1284:H1284"/>
    <mergeCell ref="E1285:H1285"/>
    <mergeCell ref="E1286:H1286"/>
    <mergeCell ref="E1233:H1233"/>
    <mergeCell ref="E1234:H1234"/>
    <mergeCell ref="E1235:H1235"/>
    <mergeCell ref="E1236:H1236"/>
    <mergeCell ref="E1237:H1237"/>
    <mergeCell ref="E1238:H1238"/>
    <mergeCell ref="E1207:H1207"/>
    <mergeCell ref="E1208:H1208"/>
    <mergeCell ref="E1219:H1219"/>
    <mergeCell ref="E1220:H1220"/>
    <mergeCell ref="E1221:H1221"/>
    <mergeCell ref="E1232:H1232"/>
    <mergeCell ref="E1255:H1255"/>
    <mergeCell ref="E1256:H1256"/>
    <mergeCell ref="E1267:H1267"/>
    <mergeCell ref="E1278:H1278"/>
    <mergeCell ref="E1279:H1279"/>
    <mergeCell ref="E1174:H1174"/>
    <mergeCell ref="E1133:H1133"/>
    <mergeCell ref="E1134:H1134"/>
    <mergeCell ref="E1135:H1135"/>
    <mergeCell ref="E1136:H1136"/>
    <mergeCell ref="E1137:H1137"/>
    <mergeCell ref="E1138:H1138"/>
    <mergeCell ref="E1201:H1201"/>
    <mergeCell ref="E1202:H1202"/>
    <mergeCell ref="E1203:H1203"/>
    <mergeCell ref="E1204:H1204"/>
    <mergeCell ref="E1205:H1205"/>
    <mergeCell ref="E1206:H1206"/>
    <mergeCell ref="E1175:H1175"/>
    <mergeCell ref="E1176:H1176"/>
    <mergeCell ref="E1187:H1187"/>
    <mergeCell ref="E1188:H1188"/>
    <mergeCell ref="E1189:H1189"/>
    <mergeCell ref="E1190:H1190"/>
    <mergeCell ref="E1117:H1117"/>
    <mergeCell ref="E1118:H1118"/>
    <mergeCell ref="E1119:H1119"/>
    <mergeCell ref="E1120:H1120"/>
    <mergeCell ref="E1121:H1121"/>
    <mergeCell ref="E1122:H1122"/>
    <mergeCell ref="E1111:H1111"/>
    <mergeCell ref="E1112:H1112"/>
    <mergeCell ref="E1113:H1113"/>
    <mergeCell ref="E1114:H1114"/>
    <mergeCell ref="E1115:H1115"/>
    <mergeCell ref="E1116:H1116"/>
    <mergeCell ref="E1139:H1139"/>
    <mergeCell ref="E1140:H1140"/>
    <mergeCell ref="E1151:H1151"/>
    <mergeCell ref="E1152:H1152"/>
    <mergeCell ref="E1163:H1163"/>
    <mergeCell ref="E1048:H1048"/>
    <mergeCell ref="E1027:H1027"/>
    <mergeCell ref="E1028:H1028"/>
    <mergeCell ref="E1029:H1029"/>
    <mergeCell ref="E1030:H1030"/>
    <mergeCell ref="E1031:H1031"/>
    <mergeCell ref="E1032:H1032"/>
    <mergeCell ref="E1075:H1075"/>
    <mergeCell ref="E1076:H1076"/>
    <mergeCell ref="E1087:H1087"/>
    <mergeCell ref="E1088:H1088"/>
    <mergeCell ref="E1099:H1099"/>
    <mergeCell ref="E1100:H1100"/>
    <mergeCell ref="E1049:H1049"/>
    <mergeCell ref="E1050:H1050"/>
    <mergeCell ref="E1051:H1051"/>
    <mergeCell ref="E1052:H1052"/>
    <mergeCell ref="E1063:H1063"/>
    <mergeCell ref="E1064:H1064"/>
    <mergeCell ref="E1011:H1011"/>
    <mergeCell ref="E1012:H1012"/>
    <mergeCell ref="E1013:H1013"/>
    <mergeCell ref="E1014:H1014"/>
    <mergeCell ref="E1015:H1015"/>
    <mergeCell ref="E1016:H1016"/>
    <mergeCell ref="E1005:H1005"/>
    <mergeCell ref="E1006:H1006"/>
    <mergeCell ref="E1007:H1007"/>
    <mergeCell ref="E1008:H1008"/>
    <mergeCell ref="E1009:H1009"/>
    <mergeCell ref="E1010:H1010"/>
    <mergeCell ref="E1033:H1033"/>
    <mergeCell ref="E1034:H1034"/>
    <mergeCell ref="E1045:H1045"/>
    <mergeCell ref="E1046:H1046"/>
    <mergeCell ref="E1047:H1047"/>
    <mergeCell ref="E942:H942"/>
    <mergeCell ref="E901:H901"/>
    <mergeCell ref="E912:H912"/>
    <mergeCell ref="E913:H913"/>
    <mergeCell ref="E914:H914"/>
    <mergeCell ref="E925:H925"/>
    <mergeCell ref="E926:H926"/>
    <mergeCell ref="E979:H979"/>
    <mergeCell ref="E980:H980"/>
    <mergeCell ref="E991:H991"/>
    <mergeCell ref="E992:H992"/>
    <mergeCell ref="E993:H993"/>
    <mergeCell ref="E994:H994"/>
    <mergeCell ref="E953:H953"/>
    <mergeCell ref="E954:H954"/>
    <mergeCell ref="E965:H965"/>
    <mergeCell ref="E966:H966"/>
    <mergeCell ref="E977:H977"/>
    <mergeCell ref="E978:H978"/>
    <mergeCell ref="E885:H885"/>
    <mergeCell ref="E886:H886"/>
    <mergeCell ref="E887:H887"/>
    <mergeCell ref="E888:H888"/>
    <mergeCell ref="E899:H899"/>
    <mergeCell ref="E900:H900"/>
    <mergeCell ref="E859:H859"/>
    <mergeCell ref="E860:H860"/>
    <mergeCell ref="E871:H871"/>
    <mergeCell ref="E872:H872"/>
    <mergeCell ref="E873:H873"/>
    <mergeCell ref="E874:H874"/>
    <mergeCell ref="E927:H927"/>
    <mergeCell ref="E928:H928"/>
    <mergeCell ref="E939:H939"/>
    <mergeCell ref="E940:H940"/>
    <mergeCell ref="E941:H941"/>
    <mergeCell ref="E816:H816"/>
    <mergeCell ref="E775:H775"/>
    <mergeCell ref="E786:H786"/>
    <mergeCell ref="E787:H787"/>
    <mergeCell ref="E798:H798"/>
    <mergeCell ref="E799:H799"/>
    <mergeCell ref="E800:H800"/>
    <mergeCell ref="E833:H833"/>
    <mergeCell ref="E844:H844"/>
    <mergeCell ref="E845:H845"/>
    <mergeCell ref="E846:H846"/>
    <mergeCell ref="E847:H847"/>
    <mergeCell ref="E858:H858"/>
    <mergeCell ref="E817:H817"/>
    <mergeCell ref="E818:H818"/>
    <mergeCell ref="E819:H819"/>
    <mergeCell ref="E820:H820"/>
    <mergeCell ref="E821:H821"/>
    <mergeCell ref="E832:H832"/>
    <mergeCell ref="E749:H749"/>
    <mergeCell ref="E750:H750"/>
    <mergeCell ref="E751:H751"/>
    <mergeCell ref="E762:H762"/>
    <mergeCell ref="E763:H763"/>
    <mergeCell ref="E774:H774"/>
    <mergeCell ref="E723:H723"/>
    <mergeCell ref="E724:H724"/>
    <mergeCell ref="E725:H725"/>
    <mergeCell ref="E736:H736"/>
    <mergeCell ref="E737:H737"/>
    <mergeCell ref="E748:H748"/>
    <mergeCell ref="E801:H801"/>
    <mergeCell ref="E802:H802"/>
    <mergeCell ref="E803:H803"/>
    <mergeCell ref="E814:H814"/>
    <mergeCell ref="E815:H815"/>
    <mergeCell ref="E656:H656"/>
    <mergeCell ref="E667:H667"/>
    <mergeCell ref="E678:H678"/>
    <mergeCell ref="E679:H679"/>
    <mergeCell ref="E690:H690"/>
    <mergeCell ref="E638:H638"/>
    <mergeCell ref="E640:H640"/>
    <mergeCell ref="E651:H651"/>
    <mergeCell ref="E653:H653"/>
    <mergeCell ref="E654:H654"/>
    <mergeCell ref="E707:H707"/>
    <mergeCell ref="E708:H708"/>
    <mergeCell ref="E709:H709"/>
    <mergeCell ref="E720:H720"/>
    <mergeCell ref="E721:H721"/>
    <mergeCell ref="E722:H722"/>
    <mergeCell ref="E691:H691"/>
    <mergeCell ref="E692:H692"/>
    <mergeCell ref="E693:H693"/>
    <mergeCell ref="E704:H704"/>
    <mergeCell ref="E705:H705"/>
    <mergeCell ref="E706:H706"/>
    <mergeCell ref="E655:H655"/>
    <mergeCell ref="E584:H584"/>
    <mergeCell ref="E585:H585"/>
    <mergeCell ref="E596:H596"/>
    <mergeCell ref="E597:H597"/>
    <mergeCell ref="E598:H598"/>
    <mergeCell ref="E578:H578"/>
    <mergeCell ref="E579:H579"/>
    <mergeCell ref="E580:H580"/>
    <mergeCell ref="E581:H581"/>
    <mergeCell ref="E582:H582"/>
    <mergeCell ref="E583:H583"/>
    <mergeCell ref="E624:H624"/>
    <mergeCell ref="E625:H625"/>
    <mergeCell ref="E626:H626"/>
    <mergeCell ref="E627:H627"/>
    <mergeCell ref="E639:H639"/>
    <mergeCell ref="E652:H652"/>
    <mergeCell ref="E599:H599"/>
    <mergeCell ref="E610:H610"/>
    <mergeCell ref="E611:H611"/>
    <mergeCell ref="E612:H612"/>
    <mergeCell ref="E613:H613"/>
    <mergeCell ref="E542:H542"/>
    <mergeCell ref="E543:H543"/>
    <mergeCell ref="E544:H544"/>
    <mergeCell ref="E545:H545"/>
    <mergeCell ref="E546:H546"/>
    <mergeCell ref="E547:H547"/>
    <mergeCell ref="E527:H527"/>
    <mergeCell ref="E528:H528"/>
    <mergeCell ref="E529:H529"/>
    <mergeCell ref="E540:H540"/>
    <mergeCell ref="E541:H541"/>
    <mergeCell ref="E554:H554"/>
    <mergeCell ref="E555:H555"/>
    <mergeCell ref="E566:H566"/>
    <mergeCell ref="E567:H567"/>
    <mergeCell ref="E548:H548"/>
    <mergeCell ref="E549:H549"/>
    <mergeCell ref="E550:H550"/>
    <mergeCell ref="E551:H551"/>
    <mergeCell ref="E552:H552"/>
    <mergeCell ref="E553:H553"/>
    <mergeCell ref="E501:H501"/>
    <mergeCell ref="E502:H502"/>
    <mergeCell ref="E503:H503"/>
    <mergeCell ref="E504:H504"/>
    <mergeCell ref="E505:H505"/>
    <mergeCell ref="E486:H486"/>
    <mergeCell ref="E487:H487"/>
    <mergeCell ref="E498:H498"/>
    <mergeCell ref="E499:H499"/>
    <mergeCell ref="E500:H500"/>
    <mergeCell ref="E521:H521"/>
    <mergeCell ref="E522:H522"/>
    <mergeCell ref="E523:H523"/>
    <mergeCell ref="E524:H524"/>
    <mergeCell ref="E525:H525"/>
    <mergeCell ref="E526:H526"/>
    <mergeCell ref="E506:H506"/>
    <mergeCell ref="E507:H507"/>
    <mergeCell ref="E508:H508"/>
    <mergeCell ref="E509:H509"/>
    <mergeCell ref="E520:H520"/>
    <mergeCell ref="E468:H468"/>
    <mergeCell ref="E469:H469"/>
    <mergeCell ref="E470:H470"/>
    <mergeCell ref="E471:H471"/>
    <mergeCell ref="E472:H472"/>
    <mergeCell ref="E473:H473"/>
    <mergeCell ref="E464:H464"/>
    <mergeCell ref="E465:H465"/>
    <mergeCell ref="E466:H466"/>
    <mergeCell ref="E467:H467"/>
    <mergeCell ref="E480:H480"/>
    <mergeCell ref="E481:H481"/>
    <mergeCell ref="E482:H482"/>
    <mergeCell ref="E483:H483"/>
    <mergeCell ref="E484:H484"/>
    <mergeCell ref="E485:H485"/>
    <mergeCell ref="E474:H474"/>
    <mergeCell ref="E475:H475"/>
    <mergeCell ref="E476:H476"/>
    <mergeCell ref="E477:H477"/>
    <mergeCell ref="E478:H478"/>
    <mergeCell ref="E479:H479"/>
    <mergeCell ref="E452:H452"/>
    <mergeCell ref="E453:H453"/>
    <mergeCell ref="E437:H437"/>
    <mergeCell ref="E423:H423"/>
    <mergeCell ref="E424:H424"/>
    <mergeCell ref="E414:H414"/>
    <mergeCell ref="E415:H415"/>
    <mergeCell ref="E416:H416"/>
    <mergeCell ref="E417:H417"/>
    <mergeCell ref="E418:H418"/>
    <mergeCell ref="E448:H448"/>
    <mergeCell ref="E449:H449"/>
    <mergeCell ref="E450:H450"/>
    <mergeCell ref="E451:H451"/>
    <mergeCell ref="E431:H431"/>
    <mergeCell ref="E432:H432"/>
    <mergeCell ref="E433:H433"/>
    <mergeCell ref="E434:H434"/>
    <mergeCell ref="E435:H435"/>
    <mergeCell ref="E436:H436"/>
    <mergeCell ref="E428:H428"/>
    <mergeCell ref="E429:H429"/>
    <mergeCell ref="E430:H430"/>
    <mergeCell ref="E419:H419"/>
    <mergeCell ref="E420:H420"/>
    <mergeCell ref="E421:H421"/>
    <mergeCell ref="E422:H422"/>
    <mergeCell ref="E391:H391"/>
    <mergeCell ref="E371:H371"/>
    <mergeCell ref="E372:H372"/>
    <mergeCell ref="E373:H373"/>
    <mergeCell ref="E374:H374"/>
    <mergeCell ref="E375:H375"/>
    <mergeCell ref="E398:H398"/>
    <mergeCell ref="E399:H399"/>
    <mergeCell ref="E400:H400"/>
    <mergeCell ref="E401:H401"/>
    <mergeCell ref="E402:H402"/>
    <mergeCell ref="E403:H403"/>
    <mergeCell ref="E392:H392"/>
    <mergeCell ref="E393:H393"/>
    <mergeCell ref="E394:H394"/>
    <mergeCell ref="E395:H395"/>
    <mergeCell ref="E396:H396"/>
    <mergeCell ref="E397:H397"/>
    <mergeCell ref="E365:H365"/>
    <mergeCell ref="E366:H366"/>
    <mergeCell ref="E367:H367"/>
    <mergeCell ref="E368:H368"/>
    <mergeCell ref="E369:H369"/>
    <mergeCell ref="E370:H370"/>
    <mergeCell ref="E359:H359"/>
    <mergeCell ref="E360:H360"/>
    <mergeCell ref="E361:H361"/>
    <mergeCell ref="E362:H362"/>
    <mergeCell ref="E363:H363"/>
    <mergeCell ref="E364:H364"/>
    <mergeCell ref="E386:H386"/>
    <mergeCell ref="E387:H387"/>
    <mergeCell ref="E388:H388"/>
    <mergeCell ref="E389:H389"/>
    <mergeCell ref="E390:H390"/>
    <mergeCell ref="E358:H358"/>
    <mergeCell ref="E237:H237"/>
    <mergeCell ref="E346:H346"/>
    <mergeCell ref="E347:H347"/>
    <mergeCell ref="E256:H256"/>
    <mergeCell ref="E257:H257"/>
    <mergeCell ref="E258:H258"/>
    <mergeCell ref="E244:H244"/>
    <mergeCell ref="E245:H245"/>
    <mergeCell ref="E206:H206"/>
    <mergeCell ref="E207:H207"/>
    <mergeCell ref="E208:H208"/>
    <mergeCell ref="E209:H209"/>
    <mergeCell ref="E173:H173"/>
    <mergeCell ref="E200:H200"/>
    <mergeCell ref="E184:H184"/>
    <mergeCell ref="E185:H185"/>
    <mergeCell ref="E186:H186"/>
    <mergeCell ref="E187:H187"/>
    <mergeCell ref="E241:H241"/>
    <mergeCell ref="E242:H242"/>
    <mergeCell ref="E243:H243"/>
    <mergeCell ref="E222:H222"/>
    <mergeCell ref="E322:H322"/>
    <mergeCell ref="E323:H323"/>
    <mergeCell ref="E334:H334"/>
    <mergeCell ref="E335:H335"/>
    <mergeCell ref="E298:H298"/>
    <mergeCell ref="E309:H309"/>
    <mergeCell ref="E310:H310"/>
    <mergeCell ref="E321:H321"/>
    <mergeCell ref="E283:H283"/>
    <mergeCell ref="E45:H45"/>
    <mergeCell ref="E56:H56"/>
    <mergeCell ref="E234:H234"/>
    <mergeCell ref="E29:H29"/>
    <mergeCell ref="E30:H30"/>
    <mergeCell ref="E31:H31"/>
    <mergeCell ref="E223:H223"/>
    <mergeCell ref="E216:H216"/>
    <mergeCell ref="E217:H217"/>
    <mergeCell ref="E218:H218"/>
    <mergeCell ref="E219:H219"/>
    <mergeCell ref="E220:H220"/>
    <mergeCell ref="E221:H221"/>
    <mergeCell ref="E210:H210"/>
    <mergeCell ref="E211:H211"/>
    <mergeCell ref="E212:H212"/>
    <mergeCell ref="E213:H213"/>
    <mergeCell ref="E214:H214"/>
    <mergeCell ref="E215:H215"/>
    <mergeCell ref="E204:H204"/>
    <mergeCell ref="E205:H205"/>
    <mergeCell ref="E202:H202"/>
    <mergeCell ref="E203:H203"/>
    <mergeCell ref="E57:H57"/>
    <mergeCell ref="E58:H58"/>
    <mergeCell ref="E104:H104"/>
    <mergeCell ref="E284:H284"/>
    <mergeCell ref="E295:H295"/>
    <mergeCell ref="E296:H296"/>
    <mergeCell ref="E297:H297"/>
    <mergeCell ref="E269:H269"/>
    <mergeCell ref="E270:H270"/>
    <mergeCell ref="E271:H271"/>
    <mergeCell ref="E272:H272"/>
    <mergeCell ref="E150:H150"/>
    <mergeCell ref="E151:H151"/>
    <mergeCell ref="E152:H152"/>
    <mergeCell ref="E153:H153"/>
    <mergeCell ref="E154:H154"/>
    <mergeCell ref="E161:H161"/>
    <mergeCell ref="E162:H162"/>
    <mergeCell ref="E163:H163"/>
    <mergeCell ref="E164:H164"/>
    <mergeCell ref="E169:H169"/>
    <mergeCell ref="E170:H170"/>
    <mergeCell ref="E171:H171"/>
    <mergeCell ref="E172:H172"/>
    <mergeCell ref="E165:H165"/>
    <mergeCell ref="E166:H166"/>
    <mergeCell ref="E155:H155"/>
    <mergeCell ref="E156:H156"/>
    <mergeCell ref="E157:H157"/>
    <mergeCell ref="E158:H158"/>
    <mergeCell ref="E159:H159"/>
    <mergeCell ref="E160:H160"/>
    <mergeCell ref="E167:H167"/>
    <mergeCell ref="E168:H168"/>
    <mergeCell ref="E236:H236"/>
    <mergeCell ref="E16:H16"/>
    <mergeCell ref="E17:H17"/>
    <mergeCell ref="E130:H130"/>
    <mergeCell ref="E131:H131"/>
    <mergeCell ref="E132:H132"/>
    <mergeCell ref="E133:H133"/>
    <mergeCell ref="E134:H134"/>
    <mergeCell ref="E135:H135"/>
    <mergeCell ref="E111:H111"/>
    <mergeCell ref="B122:B139"/>
    <mergeCell ref="E122:H122"/>
    <mergeCell ref="E123:H123"/>
    <mergeCell ref="E124:H124"/>
    <mergeCell ref="E125:H125"/>
    <mergeCell ref="E126:H126"/>
    <mergeCell ref="E127:H127"/>
    <mergeCell ref="E128:H128"/>
    <mergeCell ref="E129:H129"/>
    <mergeCell ref="E136:H136"/>
    <mergeCell ref="E137:H137"/>
    <mergeCell ref="E138:H138"/>
    <mergeCell ref="E139:H139"/>
    <mergeCell ref="E18:H18"/>
    <mergeCell ref="E59:H59"/>
    <mergeCell ref="B16:B18"/>
    <mergeCell ref="E70:H70"/>
    <mergeCell ref="E71:H71"/>
    <mergeCell ref="E82:H82"/>
    <mergeCell ref="E83:H83"/>
    <mergeCell ref="E42:H42"/>
    <mergeCell ref="E43:H43"/>
    <mergeCell ref="E44:H44"/>
    <mergeCell ref="B358:B375"/>
    <mergeCell ref="B386:B403"/>
    <mergeCell ref="B414:B437"/>
    <mergeCell ref="B448:B453"/>
    <mergeCell ref="B464:B487"/>
    <mergeCell ref="B498:B509"/>
    <mergeCell ref="B520:B529"/>
    <mergeCell ref="B540:B555"/>
    <mergeCell ref="B42:B45"/>
    <mergeCell ref="B184:B189"/>
    <mergeCell ref="B346:B347"/>
    <mergeCell ref="F3:G3"/>
    <mergeCell ref="F4:G4"/>
    <mergeCell ref="I4:K4"/>
    <mergeCell ref="E5:H5"/>
    <mergeCell ref="B94:B111"/>
    <mergeCell ref="E94:H94"/>
    <mergeCell ref="E95:H95"/>
    <mergeCell ref="E96:H96"/>
    <mergeCell ref="E97:H97"/>
    <mergeCell ref="E98:H98"/>
    <mergeCell ref="E105:H105"/>
    <mergeCell ref="E106:H106"/>
    <mergeCell ref="E107:H107"/>
    <mergeCell ref="E108:H108"/>
    <mergeCell ref="E109:H109"/>
    <mergeCell ref="E110:H110"/>
    <mergeCell ref="E99:H99"/>
    <mergeCell ref="E100:H100"/>
    <mergeCell ref="E101:H101"/>
    <mergeCell ref="E102:H102"/>
    <mergeCell ref="E103:H103"/>
    <mergeCell ref="E2027:H2027"/>
    <mergeCell ref="E2028:H2028"/>
    <mergeCell ref="E2039:H2039"/>
    <mergeCell ref="E2040:H2040"/>
    <mergeCell ref="E2041:H2041"/>
    <mergeCell ref="E2042:H2042"/>
    <mergeCell ref="E1995:H1995"/>
    <mergeCell ref="E1996:H1996"/>
    <mergeCell ref="E2007:H2007"/>
    <mergeCell ref="E2008:H2008"/>
    <mergeCell ref="E2019:H2019"/>
    <mergeCell ref="E2020:H2020"/>
    <mergeCell ref="E2021:H2021"/>
    <mergeCell ref="E2022:H2022"/>
    <mergeCell ref="E2023:H2023"/>
    <mergeCell ref="E2062:H2062"/>
    <mergeCell ref="E2063:H2063"/>
    <mergeCell ref="E2064:H2064"/>
    <mergeCell ref="E2065:H2065"/>
    <mergeCell ref="E2076:H2076"/>
    <mergeCell ref="E2077:H2077"/>
    <mergeCell ref="E2078:H2078"/>
    <mergeCell ref="E2079:H2079"/>
    <mergeCell ref="E2080:H2080"/>
    <mergeCell ref="E2043:H2043"/>
    <mergeCell ref="E2044:H2044"/>
    <mergeCell ref="E2045:H2045"/>
    <mergeCell ref="E2046:H2046"/>
    <mergeCell ref="E2047:H2047"/>
    <mergeCell ref="E2048:H2048"/>
    <mergeCell ref="E2059:H2059"/>
    <mergeCell ref="E2060:H2060"/>
    <mergeCell ref="E2061:H2061"/>
    <mergeCell ref="E2090:H2090"/>
    <mergeCell ref="E2091:H2091"/>
    <mergeCell ref="E2092:H2092"/>
    <mergeCell ref="E2093:H2093"/>
    <mergeCell ref="E2094:H2094"/>
    <mergeCell ref="E2095:H2095"/>
    <mergeCell ref="E2106:H2106"/>
    <mergeCell ref="E2107:H2107"/>
    <mergeCell ref="E2108:H2108"/>
    <mergeCell ref="E2081:H2081"/>
    <mergeCell ref="E2082:H2082"/>
    <mergeCell ref="E2083:H2083"/>
    <mergeCell ref="E2084:H2084"/>
    <mergeCell ref="E2085:H2085"/>
    <mergeCell ref="E2086:H2086"/>
    <mergeCell ref="E2087:H2087"/>
    <mergeCell ref="E2088:H2088"/>
    <mergeCell ref="E2089:H2089"/>
    <mergeCell ref="E2174:H2174"/>
    <mergeCell ref="E2182:H2182"/>
    <mergeCell ref="E2183:H2183"/>
    <mergeCell ref="E2184:H2184"/>
    <mergeCell ref="E2109:H2109"/>
    <mergeCell ref="E2110:H2110"/>
    <mergeCell ref="E2111:H2111"/>
    <mergeCell ref="E2112:H2112"/>
    <mergeCell ref="E2113:H2113"/>
    <mergeCell ref="E2114:H2114"/>
    <mergeCell ref="E2115:H2115"/>
    <mergeCell ref="E2132:H2132"/>
    <mergeCell ref="E2116:H2116"/>
    <mergeCell ref="E2117:H2117"/>
    <mergeCell ref="E2118:H2118"/>
    <mergeCell ref="E2119:H2119"/>
    <mergeCell ref="E2120:H2120"/>
    <mergeCell ref="E2121:H2121"/>
    <mergeCell ref="E2133:H2133"/>
    <mergeCell ref="E2134:H2134"/>
    <mergeCell ref="E2135:H2135"/>
    <mergeCell ref="E2136:H2136"/>
    <mergeCell ref="E2137:H2137"/>
    <mergeCell ref="E2138:H2138"/>
    <mergeCell ref="E2139:H2139"/>
    <mergeCell ref="E2140:H2140"/>
    <mergeCell ref="E2141:H2141"/>
    <mergeCell ref="E2166:H2166"/>
    <mergeCell ref="E2167:H2167"/>
    <mergeCell ref="E2168:H2168"/>
    <mergeCell ref="E2169:H2169"/>
    <mergeCell ref="E2170:H2170"/>
    <mergeCell ref="E2171:H2171"/>
    <mergeCell ref="E2172:H2172"/>
    <mergeCell ref="E2173:H2173"/>
    <mergeCell ref="E2229:H2229"/>
    <mergeCell ref="E2254:H2254"/>
    <mergeCell ref="E2255:H2255"/>
    <mergeCell ref="E2175:H2175"/>
    <mergeCell ref="E2198:H2198"/>
    <mergeCell ref="E2199:H2199"/>
    <mergeCell ref="E2200:H2200"/>
    <mergeCell ref="E2201:H2201"/>
    <mergeCell ref="E2202:H2202"/>
    <mergeCell ref="E2220:H2220"/>
    <mergeCell ref="E2221:H2221"/>
    <mergeCell ref="E2222:H2222"/>
    <mergeCell ref="E2185:H2185"/>
    <mergeCell ref="E2186:H2186"/>
    <mergeCell ref="E2187:H2187"/>
    <mergeCell ref="E2176:H2176"/>
    <mergeCell ref="E2177:H2177"/>
    <mergeCell ref="E2178:H2178"/>
    <mergeCell ref="E2179:H2179"/>
    <mergeCell ref="E2180:H2180"/>
    <mergeCell ref="E2181:H2181"/>
    <mergeCell ref="E2208:H2208"/>
    <mergeCell ref="E2209:H2209"/>
    <mergeCell ref="E2203:H2203"/>
    <mergeCell ref="E2204:H2204"/>
    <mergeCell ref="E2205:H2205"/>
    <mergeCell ref="E2206:H2206"/>
    <mergeCell ref="E2230:H2230"/>
    <mergeCell ref="E2231:H2231"/>
    <mergeCell ref="E2305:H2305"/>
    <mergeCell ref="E2306:H2306"/>
    <mergeCell ref="E2244:H2244"/>
    <mergeCell ref="E2245:H2245"/>
    <mergeCell ref="E2246:H2246"/>
    <mergeCell ref="E2247:H2247"/>
    <mergeCell ref="E2248:H2248"/>
    <mergeCell ref="E2249:H2249"/>
    <mergeCell ref="E2232:H2232"/>
    <mergeCell ref="E2233:H2233"/>
    <mergeCell ref="E2234:H2234"/>
    <mergeCell ref="E2235:H2235"/>
    <mergeCell ref="E2236:H2236"/>
    <mergeCell ref="E2237:H2237"/>
    <mergeCell ref="E2238:H2238"/>
    <mergeCell ref="E2281:H2281"/>
    <mergeCell ref="E2292:H2292"/>
    <mergeCell ref="E2293:H2293"/>
    <mergeCell ref="E2294:H2294"/>
    <mergeCell ref="E2256:H2256"/>
    <mergeCell ref="E2257:H2257"/>
    <mergeCell ref="E2258:H2258"/>
    <mergeCell ref="E2275:H2275"/>
    <mergeCell ref="E2276:H2276"/>
    <mergeCell ref="E2277:H2277"/>
    <mergeCell ref="E2278:H2278"/>
    <mergeCell ref="E2279:H2279"/>
    <mergeCell ref="E2280:H2280"/>
    <mergeCell ref="E2250:H2250"/>
    <mergeCell ref="E2340:H2340"/>
    <mergeCell ref="E2351:H2351"/>
    <mergeCell ref="E2352:H2352"/>
    <mergeCell ref="E2353:H2353"/>
    <mergeCell ref="E2354:H2354"/>
    <mergeCell ref="E2355:H2355"/>
    <mergeCell ref="E2356:H2356"/>
    <mergeCell ref="E2357:H2357"/>
    <mergeCell ref="E2358:H2358"/>
    <mergeCell ref="E2223:H2223"/>
    <mergeCell ref="E2224:H2224"/>
    <mergeCell ref="E2225:H2225"/>
    <mergeCell ref="E2226:H2226"/>
    <mergeCell ref="E2227:H2227"/>
    <mergeCell ref="E2228:H2228"/>
    <mergeCell ref="E2311:H2311"/>
    <mergeCell ref="E2312:H2312"/>
    <mergeCell ref="E2313:H2313"/>
    <mergeCell ref="E2324:H2324"/>
    <mergeCell ref="E2325:H2325"/>
    <mergeCell ref="E2326:H2326"/>
    <mergeCell ref="E2327:H2327"/>
    <mergeCell ref="E2328:H2328"/>
    <mergeCell ref="E2339:H2339"/>
    <mergeCell ref="E2307:H2307"/>
    <mergeCell ref="E2308:H2308"/>
    <mergeCell ref="E2309:H2309"/>
    <mergeCell ref="E2310:H2310"/>
    <mergeCell ref="E2239:H2239"/>
    <mergeCell ref="E2240:H2240"/>
    <mergeCell ref="E2241:H2241"/>
    <mergeCell ref="E2242:H2242"/>
    <mergeCell ref="E2388:H2388"/>
    <mergeCell ref="E2389:H2389"/>
    <mergeCell ref="E2390:H2390"/>
    <mergeCell ref="E2391:H2391"/>
    <mergeCell ref="E2392:H2392"/>
    <mergeCell ref="E2393:H2393"/>
    <mergeCell ref="E2394:H2394"/>
    <mergeCell ref="E2395:H2395"/>
    <mergeCell ref="E2396:H2396"/>
    <mergeCell ref="E2408:H2408"/>
    <mergeCell ref="E2410:H2410"/>
    <mergeCell ref="E2359:H2359"/>
    <mergeCell ref="E2360:H2360"/>
    <mergeCell ref="E2371:H2371"/>
    <mergeCell ref="E2372:H2372"/>
    <mergeCell ref="E2373:H2373"/>
    <mergeCell ref="E2374:H2374"/>
    <mergeCell ref="E2375:H2375"/>
    <mergeCell ref="E2376:H2376"/>
    <mergeCell ref="E2387:H2387"/>
    <mergeCell ref="E2407:H2407"/>
    <mergeCell ref="E2430:H2430"/>
    <mergeCell ref="E2431:H2431"/>
    <mergeCell ref="E2432:H2432"/>
    <mergeCell ref="E2433:H2433"/>
    <mergeCell ref="E2434:H2434"/>
    <mergeCell ref="E2435:H2435"/>
    <mergeCell ref="E2436:H2436"/>
    <mergeCell ref="E2437:H2437"/>
    <mergeCell ref="E2438:H2438"/>
    <mergeCell ref="E2421:H2421"/>
    <mergeCell ref="E2422:H2422"/>
    <mergeCell ref="E2423:H2423"/>
    <mergeCell ref="E2424:H2424"/>
    <mergeCell ref="E2425:H2425"/>
    <mergeCell ref="E2426:H2426"/>
    <mergeCell ref="E2427:H2427"/>
    <mergeCell ref="E2428:H2428"/>
    <mergeCell ref="E2429:H2429"/>
    <mergeCell ref="E2458:H2458"/>
    <mergeCell ref="E2459:H2459"/>
    <mergeCell ref="E2470:H2470"/>
    <mergeCell ref="E2471:H2471"/>
    <mergeCell ref="E2472:H2472"/>
    <mergeCell ref="E2473:H2473"/>
    <mergeCell ref="E2474:H2474"/>
    <mergeCell ref="E2485:H2485"/>
    <mergeCell ref="E2486:H2486"/>
    <mergeCell ref="E2439:H2439"/>
    <mergeCell ref="E2440:H2440"/>
    <mergeCell ref="E2441:H2441"/>
    <mergeCell ref="E2442:H2442"/>
    <mergeCell ref="E2453:H2453"/>
    <mergeCell ref="E2454:H2454"/>
    <mergeCell ref="E2455:H2455"/>
    <mergeCell ref="E2456:H2456"/>
    <mergeCell ref="E2457:H2457"/>
    <mergeCell ref="E2506:H2506"/>
    <mergeCell ref="E2507:H2507"/>
    <mergeCell ref="E2508:H2508"/>
    <mergeCell ref="E2509:H2509"/>
    <mergeCell ref="E2510:H2510"/>
    <mergeCell ref="E2511:H2511"/>
    <mergeCell ref="E2512:H2512"/>
    <mergeCell ref="E2513:H2513"/>
    <mergeCell ref="E2514:H2514"/>
    <mergeCell ref="E2487:H2487"/>
    <mergeCell ref="E2488:H2488"/>
    <mergeCell ref="E2489:H2489"/>
    <mergeCell ref="E2490:H2490"/>
    <mergeCell ref="E2501:H2501"/>
    <mergeCell ref="E2502:H2502"/>
    <mergeCell ref="E2503:H2503"/>
    <mergeCell ref="E2504:H2504"/>
    <mergeCell ref="E2505:H2505"/>
    <mergeCell ref="E2586:H2586"/>
    <mergeCell ref="E2534:H2534"/>
    <mergeCell ref="E2535:H2535"/>
    <mergeCell ref="E2536:H2536"/>
    <mergeCell ref="E2537:H2537"/>
    <mergeCell ref="E2538:H2538"/>
    <mergeCell ref="E2539:H2539"/>
    <mergeCell ref="E2540:H2540"/>
    <mergeCell ref="E2541:H2541"/>
    <mergeCell ref="E2542:H2542"/>
    <mergeCell ref="E2515:H2515"/>
    <mergeCell ref="E2516:H2516"/>
    <mergeCell ref="E2517:H2517"/>
    <mergeCell ref="E2518:H2518"/>
    <mergeCell ref="E2519:H2519"/>
    <mergeCell ref="E2520:H2520"/>
    <mergeCell ref="E2531:H2531"/>
    <mergeCell ref="E2532:H2532"/>
    <mergeCell ref="E2533:H2533"/>
    <mergeCell ref="E2581:H2581"/>
    <mergeCell ref="E2579:H2579"/>
    <mergeCell ref="E2580:H2580"/>
    <mergeCell ref="E2562:H2562"/>
    <mergeCell ref="E2563:H2563"/>
    <mergeCell ref="E2564:H2564"/>
    <mergeCell ref="E2565:H2565"/>
    <mergeCell ref="E2566:H2566"/>
    <mergeCell ref="E2567:H2567"/>
    <mergeCell ref="E2568:H2568"/>
    <mergeCell ref="E2907:H2907"/>
    <mergeCell ref="E2908:H2908"/>
    <mergeCell ref="E2909:H2909"/>
    <mergeCell ref="E2702:H2702"/>
    <mergeCell ref="E2543:H2543"/>
    <mergeCell ref="E2544:H2544"/>
    <mergeCell ref="E2545:H2545"/>
    <mergeCell ref="E2546:H2546"/>
    <mergeCell ref="E2547:H2547"/>
    <mergeCell ref="E2548:H2548"/>
    <mergeCell ref="E2549:H2549"/>
    <mergeCell ref="E2550:H2550"/>
    <mergeCell ref="E2561:H2561"/>
    <mergeCell ref="A56:A95"/>
    <mergeCell ref="A126:A135"/>
    <mergeCell ref="A166:A185"/>
    <mergeCell ref="A216:A235"/>
    <mergeCell ref="A296:A335"/>
    <mergeCell ref="A386:A395"/>
    <mergeCell ref="A426:A435"/>
    <mergeCell ref="A476:A485"/>
    <mergeCell ref="A526:A545"/>
    <mergeCell ref="A596:A625"/>
    <mergeCell ref="E2259:H2259"/>
    <mergeCell ref="E2260:H2260"/>
    <mergeCell ref="E2261:H2261"/>
    <mergeCell ref="E2262:H2262"/>
    <mergeCell ref="E2263:H2263"/>
    <mergeCell ref="E2264:H2264"/>
    <mergeCell ref="E2147:H2147"/>
    <mergeCell ref="E2148:H2148"/>
    <mergeCell ref="E2149:H2149"/>
    <mergeCell ref="A2091:A2110"/>
    <mergeCell ref="E2616:H2616"/>
    <mergeCell ref="E2617:H2617"/>
    <mergeCell ref="E2618:H2618"/>
    <mergeCell ref="E2619:H2619"/>
    <mergeCell ref="E2154:H2154"/>
    <mergeCell ref="E2155:H2155"/>
    <mergeCell ref="E2142:H2142"/>
    <mergeCell ref="E2143:H2143"/>
    <mergeCell ref="E2144:H2144"/>
    <mergeCell ref="E2145:H2145"/>
    <mergeCell ref="E2146:H2146"/>
    <mergeCell ref="E2207:H2207"/>
    <mergeCell ref="E2243:H2243"/>
    <mergeCell ref="E2934:H2934"/>
    <mergeCell ref="E2778:H2778"/>
    <mergeCell ref="E2779:H2779"/>
    <mergeCell ref="E2790:H2790"/>
    <mergeCell ref="E2801:H2801"/>
    <mergeCell ref="E2812:H2812"/>
    <mergeCell ref="E2823:H2823"/>
    <mergeCell ref="E2834:H2834"/>
    <mergeCell ref="E2835:H2835"/>
    <mergeCell ref="E2846:H2846"/>
    <mergeCell ref="E2762:H2762"/>
    <mergeCell ref="E2763:H2763"/>
    <mergeCell ref="E2764:H2764"/>
    <mergeCell ref="E2765:H2765"/>
    <mergeCell ref="E2766:H2766"/>
    <mergeCell ref="E2767:H2767"/>
    <mergeCell ref="E2700:H2700"/>
    <mergeCell ref="E2701:H2701"/>
    <mergeCell ref="A706:A725"/>
    <mergeCell ref="A816:A845"/>
    <mergeCell ref="A926:A965"/>
    <mergeCell ref="A1016:A1045"/>
    <mergeCell ref="A1116:A1135"/>
    <mergeCell ref="A1206:A1235"/>
    <mergeCell ref="A1286:A1295"/>
    <mergeCell ref="A1336:A1355"/>
    <mergeCell ref="A1447:A1456"/>
    <mergeCell ref="A1487:A1506"/>
    <mergeCell ref="A1547:A1566"/>
    <mergeCell ref="A1597:A1616"/>
    <mergeCell ref="A1657:A1666"/>
    <mergeCell ref="A1697:A1716"/>
    <mergeCell ref="A1777:A1796"/>
    <mergeCell ref="A1857:A1873"/>
    <mergeCell ref="A1944:A1983"/>
    <mergeCell ref="A1412:A1441"/>
    <mergeCell ref="A2486:A2505"/>
    <mergeCell ref="E2397:H2397"/>
    <mergeCell ref="E2398:H2398"/>
    <mergeCell ref="E2399:H2399"/>
    <mergeCell ref="E2400:H2400"/>
    <mergeCell ref="E2401:H2401"/>
    <mergeCell ref="E2404:H2404"/>
    <mergeCell ref="E2405:H2405"/>
    <mergeCell ref="E2406:H2406"/>
    <mergeCell ref="E2986:H2986"/>
    <mergeCell ref="E2987:H2987"/>
    <mergeCell ref="E2998:H2998"/>
    <mergeCell ref="E2999:H2999"/>
    <mergeCell ref="A2044:A2063"/>
    <mergeCell ref="A2116:A2135"/>
    <mergeCell ref="A2166:A2175"/>
    <mergeCell ref="A2206:A2225"/>
    <mergeCell ref="A2256:A2275"/>
    <mergeCell ref="A2326:A2355"/>
    <mergeCell ref="A2396:A2405"/>
    <mergeCell ref="A2848:A2907"/>
    <mergeCell ref="A2511:A2520"/>
    <mergeCell ref="A2561:A2580"/>
    <mergeCell ref="A2671:A2700"/>
    <mergeCell ref="E2970:H2970"/>
    <mergeCell ref="E2971:H2971"/>
    <mergeCell ref="E2972:H2972"/>
    <mergeCell ref="E2973:H2973"/>
    <mergeCell ref="E2984:H2984"/>
    <mergeCell ref="E2985:H2985"/>
    <mergeCell ref="B2339:B2340"/>
    <mergeCell ref="E2703:H2703"/>
    <mergeCell ref="B2934:B2935"/>
    <mergeCell ref="B2946:B2947"/>
    <mergeCell ref="B2958:B2959"/>
    <mergeCell ref="B2176:B2187"/>
    <mergeCell ref="E2723:H2723"/>
    <mergeCell ref="E2734:H2734"/>
    <mergeCell ref="E2631:H2631"/>
    <mergeCell ref="E2642:H2642"/>
    <mergeCell ref="E2643:H2643"/>
    <mergeCell ref="E2644:H2644"/>
    <mergeCell ref="E2906:H2906"/>
    <mergeCell ref="E2904:H2904"/>
    <mergeCell ref="E2403:H2403"/>
    <mergeCell ref="E2916:H2916"/>
    <mergeCell ref="E2917:H2917"/>
    <mergeCell ref="E2918:H2918"/>
    <mergeCell ref="E2919:H2919"/>
    <mergeCell ref="E2920:H2920"/>
    <mergeCell ref="E2921:H2921"/>
    <mergeCell ref="E2922:H2922"/>
    <mergeCell ref="E2923:H2923"/>
    <mergeCell ref="E2746:H2746"/>
    <mergeCell ref="E2747:H2747"/>
    <mergeCell ref="E2748:H2748"/>
    <mergeCell ref="E2749:H2749"/>
    <mergeCell ref="E2760:H2760"/>
    <mergeCell ref="E2761:H2761"/>
    <mergeCell ref="E2645:H2645"/>
    <mergeCell ref="E2646:H2646"/>
    <mergeCell ref="E2647:H2647"/>
    <mergeCell ref="E2648:H2648"/>
    <mergeCell ref="E2630:H2630"/>
    <mergeCell ref="E3098:H3098"/>
    <mergeCell ref="E3109:H3109"/>
    <mergeCell ref="A2958:A2987"/>
    <mergeCell ref="A2436:A2455"/>
    <mergeCell ref="B234:B245"/>
    <mergeCell ref="B566:B567"/>
    <mergeCell ref="B578:B585"/>
    <mergeCell ref="B596:B599"/>
    <mergeCell ref="B610:B613"/>
    <mergeCell ref="B624:B627"/>
    <mergeCell ref="B638:B640"/>
    <mergeCell ref="B651:B656"/>
    <mergeCell ref="B690:B693"/>
    <mergeCell ref="B704:B709"/>
    <mergeCell ref="B720:B725"/>
    <mergeCell ref="B736:B737"/>
    <mergeCell ref="B748:B751"/>
    <mergeCell ref="B762:B763"/>
    <mergeCell ref="B774:B775"/>
    <mergeCell ref="B786:B787"/>
    <mergeCell ref="B798:B803"/>
    <mergeCell ref="B1381:B1386"/>
    <mergeCell ref="B1505:B1510"/>
    <mergeCell ref="E3086:H3086"/>
    <mergeCell ref="E3000:H3000"/>
    <mergeCell ref="E3001:H3001"/>
    <mergeCell ref="E3013:H3013"/>
    <mergeCell ref="E3024:H3024"/>
    <mergeCell ref="E3035:H3035"/>
    <mergeCell ref="E3036:H3036"/>
    <mergeCell ref="E3037:H3037"/>
    <mergeCell ref="B2604:B2605"/>
    <mergeCell ref="E3038:H3038"/>
    <mergeCell ref="E3039:H3039"/>
    <mergeCell ref="E3040:H3040"/>
    <mergeCell ref="E3041:H3041"/>
    <mergeCell ref="E3042:H3042"/>
    <mergeCell ref="E3053:H3053"/>
    <mergeCell ref="E3087:H3087"/>
    <mergeCell ref="E2409:H2409"/>
    <mergeCell ref="E2935:H2935"/>
    <mergeCell ref="E2910:H2910"/>
    <mergeCell ref="E2911:H2911"/>
    <mergeCell ref="E2912:H2912"/>
    <mergeCell ref="E2913:H2913"/>
    <mergeCell ref="E2914:H2914"/>
    <mergeCell ref="E2847:H2847"/>
    <mergeCell ref="E2848:H2848"/>
    <mergeCell ref="E2859:H2859"/>
    <mergeCell ref="E2870:H2870"/>
    <mergeCell ref="E2881:H2881"/>
    <mergeCell ref="E2892:H2892"/>
    <mergeCell ref="E2893:H2893"/>
    <mergeCell ref="E2946:H2946"/>
    <mergeCell ref="E2694:H2694"/>
    <mergeCell ref="E2695:H2695"/>
    <mergeCell ref="E3064:H3064"/>
    <mergeCell ref="E3075:H3075"/>
    <mergeCell ref="E2905:H2905"/>
    <mergeCell ref="E2947:H2947"/>
    <mergeCell ref="E2958:H2958"/>
    <mergeCell ref="E2959:H2959"/>
    <mergeCell ref="E3012:H3012"/>
    <mergeCell ref="E2915:H2915"/>
    <mergeCell ref="B1325:B1336"/>
    <mergeCell ref="B1709:B1720"/>
    <mergeCell ref="B1027:B1034"/>
    <mergeCell ref="B1045:B1052"/>
    <mergeCell ref="B1133:B1140"/>
    <mergeCell ref="B1201:B1208"/>
    <mergeCell ref="B1545:B1552"/>
    <mergeCell ref="B1563:B1570"/>
    <mergeCell ref="B1615:B1622"/>
    <mergeCell ref="B1789:B1796"/>
    <mergeCell ref="B1823:B1830"/>
    <mergeCell ref="B1306:B1314"/>
    <mergeCell ref="B1770:B1778"/>
    <mergeCell ref="B1857:B1862"/>
    <mergeCell ref="B2305:B2313"/>
    <mergeCell ref="B1437:B1460"/>
    <mergeCell ref="B1471:B1494"/>
    <mergeCell ref="B1581:B1604"/>
    <mergeCell ref="B1983:B1984"/>
    <mergeCell ref="B1995:B1996"/>
    <mergeCell ref="B2007:B2008"/>
    <mergeCell ref="B2834:B2835"/>
    <mergeCell ref="B2470:B2474"/>
    <mergeCell ref="E2660:H2660"/>
    <mergeCell ref="E2682:H2682"/>
    <mergeCell ref="E2683:H2683"/>
    <mergeCell ref="E2696:H2696"/>
    <mergeCell ref="E2697:H2697"/>
    <mergeCell ref="E2698:H2698"/>
    <mergeCell ref="E2699:H2699"/>
    <mergeCell ref="E2671:H2671"/>
    <mergeCell ref="E2712:H2712"/>
    <mergeCell ref="B1521:B1534"/>
    <mergeCell ref="B1649:B1662"/>
    <mergeCell ref="B2142:B2155"/>
    <mergeCell ref="B1663:B1672"/>
    <mergeCell ref="E2649:H2649"/>
    <mergeCell ref="E2582:H2582"/>
    <mergeCell ref="E2593:H2593"/>
    <mergeCell ref="E2604:H2604"/>
    <mergeCell ref="E2605:H2605"/>
    <mergeCell ref="B2431:B2442"/>
    <mergeCell ref="B2561:B2568"/>
    <mergeCell ref="B2642:B2649"/>
    <mergeCell ref="E2402:H2402"/>
    <mergeCell ref="E2745:H2745"/>
    <mergeCell ref="E2150:H2150"/>
    <mergeCell ref="E2151:H2151"/>
    <mergeCell ref="E2152:H2152"/>
    <mergeCell ref="E2153:H2153"/>
    <mergeCell ref="E2583:H2583"/>
    <mergeCell ref="E2584:H2584"/>
    <mergeCell ref="E2585:H2585"/>
    <mergeCell ref="B925:B928"/>
    <mergeCell ref="B2692:B2703"/>
    <mergeCell ref="B1633:B1638"/>
    <mergeCell ref="B1841:B1846"/>
    <mergeCell ref="B2904:B2923"/>
    <mergeCell ref="B2259:B2264"/>
    <mergeCell ref="B2371:B2376"/>
    <mergeCell ref="B2485:B2490"/>
    <mergeCell ref="B2760:B2767"/>
    <mergeCell ref="B3035:B3042"/>
    <mergeCell ref="B1232:B1241"/>
    <mergeCell ref="B1347:B1356"/>
    <mergeCell ref="B939:B942"/>
    <mergeCell ref="B977:B980"/>
    <mergeCell ref="B991:B994"/>
    <mergeCell ref="B1187:B1190"/>
    <mergeCell ref="B1367:B1370"/>
    <mergeCell ref="B1410:B1413"/>
    <mergeCell ref="B1756:B1759"/>
    <mergeCell ref="B1885:B1888"/>
    <mergeCell ref="B1957:B1960"/>
    <mergeCell ref="B2616:B2619"/>
    <mergeCell ref="B2970:B2973"/>
    <mergeCell ref="B2984:B2987"/>
    <mergeCell ref="B1925:B1930"/>
    <mergeCell ref="B1941:B1946"/>
    <mergeCell ref="B2116:B2121"/>
    <mergeCell ref="B2745:B2749"/>
    <mergeCell ref="B1278:B1295"/>
    <mergeCell ref="B2630:B2631"/>
    <mergeCell ref="B2682:B2683"/>
    <mergeCell ref="B2778:B2779"/>
    <mergeCell ref="B1005:B1016"/>
    <mergeCell ref="B1111:B1122"/>
    <mergeCell ref="B2892:B2893"/>
    <mergeCell ref="B56:B59"/>
    <mergeCell ref="B3012:B3013"/>
    <mergeCell ref="B3086:B3087"/>
    <mergeCell ref="B858:B860"/>
    <mergeCell ref="B899:B901"/>
    <mergeCell ref="B912:B914"/>
    <mergeCell ref="B1174:B1176"/>
    <mergeCell ref="B1219:B1221"/>
    <mergeCell ref="B1397:B1399"/>
    <mergeCell ref="B1424:B1426"/>
    <mergeCell ref="B1731:B1733"/>
    <mergeCell ref="B1899:B1901"/>
    <mergeCell ref="B1912:B1914"/>
    <mergeCell ref="B2292:B2294"/>
    <mergeCell ref="B2846:B2848"/>
    <mergeCell ref="B2998:B3001"/>
    <mergeCell ref="B2397:B2410"/>
    <mergeCell ref="B1683:B1698"/>
    <mergeCell ref="B2059:B2065"/>
    <mergeCell ref="B2203:B2209"/>
    <mergeCell ref="B2275:B2281"/>
    <mergeCell ref="B2453:B2459"/>
    <mergeCell ref="B2076:B2095"/>
    <mergeCell ref="B2501:B2520"/>
    <mergeCell ref="B2531:B2550"/>
    <mergeCell ref="B2579:B2586"/>
    <mergeCell ref="B844:B847"/>
    <mergeCell ref="B871:B874"/>
    <mergeCell ref="B885:B888"/>
    <mergeCell ref="B29:B31"/>
    <mergeCell ref="B2577:B2578"/>
    <mergeCell ref="E2577:H2577"/>
    <mergeCell ref="E2578:H2578"/>
    <mergeCell ref="B1807:B1812"/>
    <mergeCell ref="B2215:B2229"/>
    <mergeCell ref="B2230:B2250"/>
    <mergeCell ref="F2:G2"/>
    <mergeCell ref="B2106:B2115"/>
    <mergeCell ref="B2132:B2141"/>
    <mergeCell ref="B2166:B2175"/>
    <mergeCell ref="B2351:B2360"/>
    <mergeCell ref="B2387:B2396"/>
    <mergeCell ref="B2421:B2430"/>
    <mergeCell ref="B1252:B1256"/>
    <mergeCell ref="B2198:B2202"/>
    <mergeCell ref="B2254:B2258"/>
    <mergeCell ref="B2324:B2328"/>
    <mergeCell ref="B2019:B2028"/>
    <mergeCell ref="B2039:B2048"/>
    <mergeCell ref="B814:B821"/>
    <mergeCell ref="B832:B833"/>
    <mergeCell ref="B953:B954"/>
    <mergeCell ref="B965:B966"/>
    <mergeCell ref="B1063:B1064"/>
    <mergeCell ref="B1075:B1076"/>
    <mergeCell ref="B1087:B1088"/>
    <mergeCell ref="B1099:B1100"/>
    <mergeCell ref="B1151:B1152"/>
    <mergeCell ref="B1744:B1745"/>
    <mergeCell ref="B1873:B1874"/>
    <mergeCell ref="B1971:B1972"/>
  </mergeCells>
  <pageMargins left="0.7" right="0.7" top="0.75" bottom="0.75" header="0.3" footer="0.3"/>
  <pageSetup paperSize="9" scale="40" fitToHeight="0" orientation="portrait" horizontalDpi="4294967293" r:id="rId1"/>
  <rowBreaks count="7" manualBreakCount="7">
    <brk id="199" max="15" man="1"/>
    <brk id="385" max="15" man="1"/>
    <brk id="519" max="15" man="1"/>
    <brk id="797" max="15" man="1"/>
    <brk id="1132" max="15" man="1"/>
    <brk id="1324" max="15" man="1"/>
    <brk id="1436" max="15" man="1"/>
  </rowBreaks>
  <colBreaks count="1" manualBreakCount="1">
    <brk id="16" max="1048575" man="1"/>
  </colBreaks>
  <ignoredErrors>
    <ignoredError sqref="M17:M18 M29:M31 M42:M45 M56:M59 M70:M71 M82:M83 M94:M111 M122:M139 M150:M173 M184:M189 M200:M223 M234:M245 M256:M258 M269:M272 M283:M284 M295:M298 M309:M310 M321:M323 M334:M335 M346:M347 M358:M375 M386:M403 M414:M437 M448:M453 M464:M487 M498:M509 M520:M529 M540:M555 M566:M567 M578:M585 M596:M599 M610:M613 M624:M627 M638:M640 M651:M656 M667 M678:M679 M690:M693 M704:M709 M720:M725 M736:M737 M748:M751 M762:M763 M774:M775 M786:M787 M798:M803 M814:M821 M832:M833 M844:M847 M858:M860 M871:M874 M885:M888 M899:M901 M912:M914 M925:M928 M939:M942 M953:M954 M965:M966 M977:M980 M991:M994 M1005:M1016 M1027:M1034 M1045:M1052 M1063:M1064 M1075:M1076 M1087:M1088 M1099:M1100 M1111:M1122 M1133:M1140 M1151:M1152 M1163 M1174:M1176 M1187:M1190 M1201:M1208 M1219:M1221 M1232:M1241 M1252:M1256 M1267 M1278:M1295 M1306:M1314 M1325:M1336 M1347:M1356 M1367:M1370 M1381:M1386 M1397:M1399 M1410:M1413 M3109 M1424:M1426 M1437:M1445 M1471:M1494 M1505:M1510 M1521:M1534 M1545:M1552 M1563:M1570 M1581:M1604 M1615:M1622 M1633:M1638 M1649:M1658 M1683:M1698 M1709:M1720 M1731:M1733 M1744:M1745 M1756:M1759 M1770:M1778 M1789:M1796 M1807:M1812 M1823:M1830 M1841:M1846 M1857:M1862 M1873:M1874 M1885:M1888 M1899:M1901 M1912:M1914 M1925:M1930 M1941:M1946 M1957:M1960 M1971:M1972 M1983:M1984 M1995:M1996 M2007:M2008 M2019:M2028 M2039:M2048 M2059:M2065 M2076:M2095 M2106:M2121 M2132:M2155 M2166:M2187 M2198:M2209 M2225:M2243 M2254:M2264 M2275:M2281 M2292:M2294 M2305:M2313 M2324:M2328 M2339:M2340 M2351:M2360 M2371:M2376 M2387:M2410 M2421:M2442 M2453:M2459 M2470:M2474 M2485:M2490 M2501:M2520 M2531:M2550 M2561:M2568 M2578:M2582 M2593 M2604:M2605 M2616:M2619 M2630:M2631 M2642:M2649 M2660 M2671 M2682:M2683 M2696:M2701 M2712 M2723 M2734 M2745:M2749 M2760:M2767 M2778:M2779 M2790 M2801 M2812 M2823 M2834:M2835 M2846:M2848 M2859 M2870 M2881 M2892:M2893 M2904:M2923 M2934:M2935 M2946:M2947 M2958:M2959 M2970:M2973 M2984:M2987 M2998:M3001 M3012:M3013 M3024 M3035:M3042 M3053 M3064 M3075 M3086:M3087 M3098 M1661:M1672 M1659:M1660 O3148 O3157 O3153 O3196 O3201 M3131:M3295 M2215:M2224 M2244:M2250 M2583:M2586 M2692:M2695 M2702:M2703 M676:M677 M2577 M1447:M1460" formula="1"/>
  </ignoredErrors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5" tint="0.39997558519241921"/>
    <pageSetUpPr fitToPage="1"/>
  </sheetPr>
  <dimension ref="A1:M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7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1" t="s">
        <v>1957</v>
      </c>
      <c r="C2" s="442"/>
      <c r="D2" s="442"/>
      <c r="E2" s="442"/>
      <c r="F2" s="442"/>
      <c r="G2" s="442"/>
      <c r="H2" s="442"/>
      <c r="I2" s="442"/>
      <c r="J2" s="442"/>
      <c r="K2" s="443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2427</v>
      </c>
      <c r="C6" s="9" t="s">
        <v>571</v>
      </c>
      <c r="D6" s="10"/>
      <c r="E6" s="241" t="s">
        <v>409</v>
      </c>
      <c r="F6" s="12"/>
      <c r="G6" s="9">
        <v>108</v>
      </c>
      <c r="H6" s="9">
        <v>103</v>
      </c>
      <c r="I6" s="9">
        <v>60</v>
      </c>
      <c r="J6" s="9">
        <v>0.06</v>
      </c>
      <c r="K6" s="7">
        <f>'Прайс-лист'!N1174</f>
        <v>0</v>
      </c>
    </row>
    <row r="7" spans="1:11" ht="8.25" customHeight="1" thickTop="1" thickBot="1">
      <c r="B7" s="204"/>
      <c r="C7" s="205"/>
      <c r="D7" s="210"/>
      <c r="E7" s="207"/>
      <c r="F7" s="210"/>
      <c r="G7" s="205"/>
      <c r="H7" s="205"/>
      <c r="I7" s="205"/>
      <c r="J7" s="205"/>
      <c r="K7" s="210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2428</v>
      </c>
      <c r="C9" s="9" t="s">
        <v>805</v>
      </c>
      <c r="D9" s="10"/>
      <c r="E9" s="248" t="s">
        <v>572</v>
      </c>
      <c r="F9" s="12"/>
      <c r="G9" s="9">
        <v>300</v>
      </c>
      <c r="H9" s="9">
        <v>100</v>
      </c>
      <c r="I9" s="9" t="s">
        <v>3593</v>
      </c>
      <c r="J9" s="9">
        <v>0.08</v>
      </c>
      <c r="K9" s="7">
        <f>'Прайс-лист'!N1175</f>
        <v>0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2429</v>
      </c>
      <c r="C12" s="9" t="s">
        <v>806</v>
      </c>
      <c r="D12" s="10"/>
      <c r="E12" s="248" t="s">
        <v>572</v>
      </c>
      <c r="F12" s="12"/>
      <c r="G12" s="9">
        <v>300</v>
      </c>
      <c r="H12" s="9">
        <v>100</v>
      </c>
      <c r="I12" s="9" t="s">
        <v>3593</v>
      </c>
      <c r="J12" s="9">
        <v>0.09</v>
      </c>
      <c r="K12" s="7">
        <f>'Прайс-лист'!N1176</f>
        <v>0</v>
      </c>
    </row>
    <row r="13" spans="1:11" ht="7.5" customHeight="1" thickTop="1"/>
    <row r="14" spans="1:11" ht="37.5" customHeight="1">
      <c r="B14" s="438" t="s">
        <v>18</v>
      </c>
      <c r="C14" s="439"/>
      <c r="D14" s="439"/>
      <c r="E14" s="439"/>
      <c r="F14" s="439"/>
      <c r="G14" s="440"/>
    </row>
    <row r="15" spans="1:11" ht="7.5" customHeight="1"/>
    <row r="16" spans="1:11" ht="18.75" customHeight="1">
      <c r="B16" s="494" t="s">
        <v>4012</v>
      </c>
      <c r="C16" s="494"/>
      <c r="D16" s="494"/>
      <c r="E16" s="494"/>
      <c r="F16" s="494"/>
      <c r="G16" s="494"/>
      <c r="H16" s="494"/>
      <c r="I16" s="494"/>
      <c r="J16" s="494"/>
      <c r="K16" s="494"/>
    </row>
    <row r="17" spans="2:11" ht="18.75" customHeight="1" thickBot="1">
      <c r="B17" s="494" t="s">
        <v>4013</v>
      </c>
      <c r="C17" s="494"/>
      <c r="D17" s="494"/>
      <c r="E17" s="494"/>
      <c r="F17" s="494"/>
      <c r="G17" s="494"/>
      <c r="H17" s="494"/>
      <c r="I17" s="494"/>
      <c r="J17" s="494"/>
      <c r="K17" s="494"/>
    </row>
    <row r="18" spans="2:11" ht="18.75" customHeight="1" thickTop="1" thickBot="1">
      <c r="E18" s="241" t="s">
        <v>409</v>
      </c>
      <c r="F18" s="436" t="s">
        <v>2580</v>
      </c>
      <c r="G18" s="437"/>
      <c r="H18" s="437"/>
    </row>
    <row r="19" spans="2:11" ht="18.75" customHeight="1" thickTop="1" thickBot="1">
      <c r="E19" s="248" t="s">
        <v>572</v>
      </c>
      <c r="F19" s="436" t="s">
        <v>2592</v>
      </c>
      <c r="G19" s="437"/>
      <c r="H19" s="437"/>
      <c r="I19" s="437"/>
      <c r="J19" s="437"/>
      <c r="K19" s="437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6">
    <mergeCell ref="F19:K19"/>
    <mergeCell ref="B2:K2"/>
    <mergeCell ref="B14:G14"/>
    <mergeCell ref="B16:K16"/>
    <mergeCell ref="F18:H18"/>
    <mergeCell ref="B17:K17"/>
  </mergeCells>
  <hyperlinks>
    <hyperlink ref="A3" location="Т!R72C4" display="ТРИМАЧІ" xr:uid="{00000000-0004-0000-4F00-000000000000}"/>
    <hyperlink ref="A4" location="'Прайс-лист'!R1175C2" display="ПРАЙС" xr:uid="{00000000-0004-0000-4F00-000001000000}"/>
  </hyperlinks>
  <pageMargins left="0.7" right="0.7" top="0.75" bottom="0.75" header="0.3" footer="0.3"/>
  <pageSetup paperSize="9" scale="56" orientation="landscape" verticalDpi="0" r:id="rId1"/>
  <colBreaks count="1" manualBreakCount="1">
    <brk id="12" max="20" man="1"/>
  </col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5" tint="0.39997558519241921"/>
  </sheetPr>
  <dimension ref="A1:N38"/>
  <sheetViews>
    <sheetView zoomScaleNormal="100" workbookViewId="0">
      <selection activeCell="M22" sqref="M2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4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5" t="s">
        <v>1958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2430</v>
      </c>
      <c r="C6" s="9" t="s">
        <v>2434</v>
      </c>
      <c r="D6" s="10"/>
      <c r="E6" s="11" t="s">
        <v>385</v>
      </c>
      <c r="F6" s="12"/>
      <c r="G6" s="444">
        <v>57</v>
      </c>
      <c r="H6" s="444">
        <v>40</v>
      </c>
      <c r="I6" s="444">
        <v>35</v>
      </c>
      <c r="J6" s="506" t="s">
        <v>3587</v>
      </c>
      <c r="K6" s="9">
        <v>0.14799999999999999</v>
      </c>
      <c r="L6" s="7">
        <f>'Прайс-лист'!N1187</f>
        <v>89.020539999999997</v>
      </c>
    </row>
    <row r="7" spans="1:12" ht="3.75" customHeight="1" thickTop="1" thickBot="1">
      <c r="C7" s="9"/>
      <c r="D7" s="10"/>
      <c r="E7" s="13"/>
      <c r="F7" s="13"/>
      <c r="G7" s="444"/>
      <c r="H7" s="444"/>
      <c r="I7" s="444"/>
      <c r="J7" s="506"/>
      <c r="K7" s="9"/>
    </row>
    <row r="8" spans="1:12" ht="18.75" customHeight="1" thickTop="1" thickBot="1">
      <c r="B8" s="16" t="s">
        <v>2431</v>
      </c>
      <c r="C8" s="9" t="s">
        <v>576</v>
      </c>
      <c r="D8" s="10"/>
      <c r="E8" s="27" t="s">
        <v>11</v>
      </c>
      <c r="F8" s="14"/>
      <c r="G8" s="444"/>
      <c r="H8" s="444"/>
      <c r="I8" s="444"/>
      <c r="J8" s="506"/>
      <c r="K8" s="9" t="s">
        <v>87</v>
      </c>
      <c r="L8" s="7">
        <f>'Прайс-лист'!N1188</f>
        <v>430.81846028789164</v>
      </c>
    </row>
    <row r="9" spans="1:12" ht="3.75" customHeight="1" thickTop="1" thickBot="1">
      <c r="B9" s="17"/>
      <c r="C9" s="9"/>
      <c r="D9" s="10"/>
      <c r="E9" s="15"/>
      <c r="F9" s="14"/>
      <c r="G9" s="444"/>
      <c r="H9" s="444"/>
      <c r="I9" s="444"/>
      <c r="J9" s="506"/>
      <c r="K9" s="9"/>
    </row>
    <row r="10" spans="1:12" ht="18.75" customHeight="1" thickTop="1" thickBot="1">
      <c r="B10" s="16" t="s">
        <v>2432</v>
      </c>
      <c r="C10" s="9" t="s">
        <v>577</v>
      </c>
      <c r="D10" s="10"/>
      <c r="E10" s="28" t="s">
        <v>386</v>
      </c>
      <c r="F10" s="12"/>
      <c r="G10" s="444"/>
      <c r="H10" s="444"/>
      <c r="I10" s="444"/>
      <c r="J10" s="506"/>
      <c r="K10" s="9" t="s">
        <v>87</v>
      </c>
      <c r="L10" s="7">
        <f>'Прайс-лист'!N1189</f>
        <v>305.74213310753601</v>
      </c>
    </row>
    <row r="11" spans="1:12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506"/>
      <c r="K11" s="9"/>
    </row>
    <row r="12" spans="1:12" ht="18.75" customHeight="1" thickTop="1" thickBot="1">
      <c r="B12" s="16" t="s">
        <v>2433</v>
      </c>
      <c r="C12" s="9" t="s">
        <v>578</v>
      </c>
      <c r="D12" s="10"/>
      <c r="E12" s="94" t="s">
        <v>388</v>
      </c>
      <c r="F12" s="12"/>
      <c r="G12" s="444"/>
      <c r="H12" s="444"/>
      <c r="I12" s="444"/>
      <c r="J12" s="506"/>
      <c r="K12" s="9" t="s">
        <v>87</v>
      </c>
      <c r="L12" s="7">
        <f>'Прайс-лист'!N1190</f>
        <v>267.52436646909393</v>
      </c>
    </row>
    <row r="13" spans="1:12" ht="7.5" customHeight="1" thickTop="1"/>
    <row r="14" spans="1:12" ht="37.5" customHeight="1">
      <c r="B14" s="478" t="s">
        <v>18</v>
      </c>
      <c r="C14" s="479"/>
      <c r="D14" s="479"/>
      <c r="E14" s="479"/>
      <c r="F14" s="479"/>
      <c r="G14" s="480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7" t="s">
        <v>3588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</row>
    <row r="17" spans="2:12" ht="18.75" customHeight="1" thickBot="1">
      <c r="B17" s="437" t="s">
        <v>3589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</row>
    <row r="18" spans="2:12" ht="18.75" customHeight="1" thickTop="1" thickBot="1">
      <c r="E18" s="11" t="s">
        <v>385</v>
      </c>
      <c r="F18" s="436" t="s">
        <v>38</v>
      </c>
      <c r="G18" s="437"/>
      <c r="H18" s="437"/>
    </row>
    <row r="19" spans="2:12" ht="18.75" customHeight="1" thickTop="1" thickBot="1">
      <c r="E19" s="27" t="s">
        <v>11</v>
      </c>
      <c r="F19" s="436" t="s">
        <v>39</v>
      </c>
      <c r="G19" s="437"/>
      <c r="H19" s="437"/>
    </row>
    <row r="20" spans="2:12" ht="18.75" customHeight="1" thickTop="1" thickBot="1">
      <c r="E20" s="28" t="s">
        <v>386</v>
      </c>
      <c r="F20" s="436" t="s">
        <v>40</v>
      </c>
      <c r="G20" s="437"/>
      <c r="H20" s="437"/>
    </row>
    <row r="21" spans="2:12" ht="18.75" customHeight="1" thickTop="1" thickBot="1">
      <c r="E21" s="94" t="s">
        <v>388</v>
      </c>
      <c r="F21" s="436" t="s">
        <v>94</v>
      </c>
      <c r="G21" s="437"/>
      <c r="H21" s="437"/>
    </row>
    <row r="22" spans="2:12" ht="18.7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2">
    <mergeCell ref="F21:H21"/>
    <mergeCell ref="B16:L16"/>
    <mergeCell ref="B17:L17"/>
    <mergeCell ref="F18:H18"/>
    <mergeCell ref="F19:H19"/>
    <mergeCell ref="F20:H20"/>
    <mergeCell ref="B14:G14"/>
    <mergeCell ref="B2:L2"/>
    <mergeCell ref="G6:G12"/>
    <mergeCell ref="H6:H12"/>
    <mergeCell ref="I6:I12"/>
    <mergeCell ref="J6:J12"/>
  </mergeCells>
  <hyperlinks>
    <hyperlink ref="A3" location="Т!R75C2" display="ТРИМАЧІ" xr:uid="{00000000-0004-0000-5000-000000000000}"/>
    <hyperlink ref="A4" location="'Прайс-лист'!R1188C2" display="ПРАЙС" xr:uid="{00000000-0004-0000-5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5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5" t="s">
        <v>1898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2435</v>
      </c>
      <c r="C6" s="9" t="s">
        <v>2443</v>
      </c>
      <c r="D6" s="10"/>
      <c r="E6" s="11" t="s">
        <v>385</v>
      </c>
      <c r="F6" s="12"/>
      <c r="G6" s="444">
        <v>45</v>
      </c>
      <c r="H6" s="444">
        <v>32</v>
      </c>
      <c r="I6" s="444">
        <v>25</v>
      </c>
      <c r="J6" s="444">
        <v>7</v>
      </c>
      <c r="K6" s="444">
        <v>6</v>
      </c>
      <c r="L6" s="9">
        <v>5.2999999999999999E-2</v>
      </c>
      <c r="M6" s="7">
        <f>'Прайс-лист'!N1201</f>
        <v>76.939312928027078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2436</v>
      </c>
      <c r="C8" s="9" t="s">
        <v>2444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'Прайс-лист'!N1202</f>
        <v>305.74213310753601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2437</v>
      </c>
      <c r="C10" s="9" t="s">
        <v>581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'Прайс-лист'!N1203</f>
        <v>234.51811346316677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2438</v>
      </c>
      <c r="C12" s="9" t="s">
        <v>582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'Прайс-лист'!N1204</f>
        <v>215.40923014394582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2439</v>
      </c>
      <c r="C15" s="9" t="s">
        <v>2445</v>
      </c>
      <c r="D15" s="10"/>
      <c r="E15" s="11" t="s">
        <v>385</v>
      </c>
      <c r="F15" s="12"/>
      <c r="G15" s="444">
        <v>70</v>
      </c>
      <c r="H15" s="444">
        <v>35</v>
      </c>
      <c r="I15" s="444">
        <v>44</v>
      </c>
      <c r="J15" s="444">
        <v>8</v>
      </c>
      <c r="K15" s="444">
        <v>6</v>
      </c>
      <c r="L15" s="9">
        <v>0.129</v>
      </c>
      <c r="M15" s="7">
        <f>'Прайс-лист'!N1205</f>
        <v>140.32869041151565</v>
      </c>
    </row>
    <row r="16" spans="1:13" ht="3.75" customHeight="1" thickTop="1" thickBot="1">
      <c r="B16" s="18"/>
      <c r="C16" s="9"/>
      <c r="D16" s="10"/>
      <c r="E16" s="13"/>
      <c r="F16" s="13"/>
      <c r="G16" s="444"/>
      <c r="H16" s="444"/>
      <c r="I16" s="444"/>
      <c r="J16" s="444"/>
      <c r="K16" s="444"/>
      <c r="L16" s="9"/>
      <c r="M16" s="7"/>
    </row>
    <row r="17" spans="2:13" ht="18.75" customHeight="1" thickTop="1" thickBot="1">
      <c r="B17" s="16" t="s">
        <v>2440</v>
      </c>
      <c r="C17" s="9" t="s">
        <v>584</v>
      </c>
      <c r="D17" s="10"/>
      <c r="E17" s="27" t="s">
        <v>11</v>
      </c>
      <c r="F17" s="14"/>
      <c r="G17" s="444"/>
      <c r="H17" s="444"/>
      <c r="I17" s="444"/>
      <c r="J17" s="444"/>
      <c r="K17" s="444"/>
      <c r="L17" s="9" t="s">
        <v>87</v>
      </c>
      <c r="M17" s="7">
        <f>'Прайс-лист'!N1206</f>
        <v>333.53687248094832</v>
      </c>
    </row>
    <row r="18" spans="2:13" ht="3.75" customHeight="1" thickTop="1" thickBot="1">
      <c r="B18" s="17"/>
      <c r="C18" s="9"/>
      <c r="D18" s="10"/>
      <c r="E18" s="15"/>
      <c r="F18" s="14"/>
      <c r="G18" s="444"/>
      <c r="H18" s="444"/>
      <c r="I18" s="444"/>
      <c r="J18" s="444"/>
      <c r="K18" s="444"/>
      <c r="L18" s="9"/>
      <c r="M18" s="7"/>
    </row>
    <row r="19" spans="2:13" ht="18.75" customHeight="1" thickTop="1" thickBot="1">
      <c r="B19" s="16" t="s">
        <v>2441</v>
      </c>
      <c r="C19" s="9" t="s">
        <v>585</v>
      </c>
      <c r="D19" s="10"/>
      <c r="E19" s="28" t="s">
        <v>386</v>
      </c>
      <c r="F19" s="12"/>
      <c r="G19" s="444"/>
      <c r="H19" s="444"/>
      <c r="I19" s="444"/>
      <c r="J19" s="444"/>
      <c r="K19" s="444"/>
      <c r="L19" s="9" t="s">
        <v>87</v>
      </c>
      <c r="M19" s="7">
        <f>'Прайс-лист'!N1207</f>
        <v>246.67831193903467</v>
      </c>
    </row>
    <row r="20" spans="2:13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444"/>
      <c r="K20" s="444"/>
      <c r="L20" s="9"/>
    </row>
    <row r="21" spans="2:13" ht="18.75" customHeight="1" thickTop="1" thickBot="1">
      <c r="B21" s="16" t="s">
        <v>2442</v>
      </c>
      <c r="C21" s="9" t="s">
        <v>586</v>
      </c>
      <c r="D21" s="10"/>
      <c r="E21" s="94" t="s">
        <v>388</v>
      </c>
      <c r="F21" s="12"/>
      <c r="G21" s="444"/>
      <c r="H21" s="444"/>
      <c r="I21" s="444"/>
      <c r="J21" s="444"/>
      <c r="K21" s="444"/>
      <c r="L21" s="9" t="s">
        <v>87</v>
      </c>
      <c r="M21" s="7">
        <f>'Прайс-лист'!N1208</f>
        <v>224.09508619813715</v>
      </c>
    </row>
    <row r="22" spans="2:13" ht="7.5" customHeight="1" thickTop="1"/>
    <row r="23" spans="2:13" ht="37.5" customHeight="1">
      <c r="B23" s="478" t="s">
        <v>18</v>
      </c>
      <c r="C23" s="479"/>
      <c r="D23" s="479"/>
      <c r="E23" s="479"/>
      <c r="F23" s="479"/>
      <c r="G23" s="480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7" t="s">
        <v>3591</v>
      </c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</row>
    <row r="26" spans="2:13" ht="18.75" customHeight="1" thickTop="1" thickBot="1">
      <c r="E26" s="11" t="s">
        <v>385</v>
      </c>
      <c r="F26" s="436" t="s">
        <v>38</v>
      </c>
      <c r="G26" s="437"/>
      <c r="H26" s="437"/>
    </row>
    <row r="27" spans="2:13" ht="18.75" customHeight="1" thickTop="1" thickBot="1">
      <c r="E27" s="27" t="s">
        <v>11</v>
      </c>
      <c r="F27" s="436" t="s">
        <v>39</v>
      </c>
      <c r="G27" s="437"/>
      <c r="H27" s="437"/>
    </row>
    <row r="28" spans="2:13" ht="18.75" customHeight="1" thickTop="1" thickBot="1">
      <c r="E28" s="28" t="s">
        <v>386</v>
      </c>
      <c r="F28" s="436" t="s">
        <v>40</v>
      </c>
      <c r="G28" s="437"/>
      <c r="H28" s="437"/>
    </row>
    <row r="29" spans="2:13" ht="18.75" customHeight="1" thickTop="1" thickBot="1">
      <c r="E29" s="94" t="s">
        <v>388</v>
      </c>
      <c r="F29" s="436" t="s">
        <v>94</v>
      </c>
      <c r="G29" s="437"/>
      <c r="H29" s="437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F29:H29"/>
    <mergeCell ref="B25:M25"/>
    <mergeCell ref="F26:H26"/>
    <mergeCell ref="F27:H27"/>
    <mergeCell ref="F28:H28"/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</mergeCells>
  <hyperlinks>
    <hyperlink ref="A3" location="Т!R75C3" display="ТРИМАЧІ" xr:uid="{00000000-0004-0000-5100-000000000000}"/>
    <hyperlink ref="A4" location="'Прайс-лист'!R1204C2" display="ПРАЙС" xr:uid="{00000000-0004-0000-5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5" tint="0.39997558519241921"/>
  </sheetPr>
  <dimension ref="A1:Q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4.71093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75" t="s">
        <v>1959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7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3590</v>
      </c>
      <c r="L4" s="5" t="s">
        <v>3592</v>
      </c>
      <c r="M4" s="5" t="s">
        <v>1693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2446</v>
      </c>
      <c r="C6" s="9" t="s">
        <v>2449</v>
      </c>
      <c r="D6" s="10"/>
      <c r="E6" s="11" t="s">
        <v>385</v>
      </c>
      <c r="F6" s="12"/>
      <c r="G6" s="444">
        <v>50</v>
      </c>
      <c r="H6" s="444">
        <v>40</v>
      </c>
      <c r="I6" s="444">
        <v>30</v>
      </c>
      <c r="J6" s="444">
        <v>10</v>
      </c>
      <c r="K6" s="444">
        <v>7</v>
      </c>
      <c r="L6" s="444">
        <v>40</v>
      </c>
      <c r="M6" s="444">
        <v>9</v>
      </c>
      <c r="N6" s="9">
        <v>8.7999999999999995E-2</v>
      </c>
      <c r="O6" s="7">
        <f>'Прайс-лист'!N1219</f>
        <v>182.80252651651145</v>
      </c>
    </row>
    <row r="7" spans="1:15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444"/>
      <c r="M7" s="444"/>
      <c r="N7" s="9"/>
    </row>
    <row r="8" spans="1:15" ht="18.75" customHeight="1" thickTop="1" thickBot="1">
      <c r="B8" s="16" t="s">
        <v>2447</v>
      </c>
      <c r="C8" s="9" t="s">
        <v>2450</v>
      </c>
      <c r="D8" s="10"/>
      <c r="E8" s="27" t="s">
        <v>11</v>
      </c>
      <c r="F8" s="14"/>
      <c r="G8" s="444"/>
      <c r="H8" s="444"/>
      <c r="I8" s="444"/>
      <c r="J8" s="444"/>
      <c r="K8" s="444"/>
      <c r="L8" s="444"/>
      <c r="M8" s="444"/>
      <c r="N8" s="9" t="s">
        <v>87</v>
      </c>
      <c r="O8" s="7">
        <f>'Прайс-лист'!N1220</f>
        <v>514.20267840812869</v>
      </c>
    </row>
    <row r="9" spans="1:15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444"/>
      <c r="M9" s="444"/>
      <c r="N9" s="9"/>
    </row>
    <row r="10" spans="1:15" ht="18.75" customHeight="1" thickTop="1" thickBot="1">
      <c r="B10" s="16" t="s">
        <v>2448</v>
      </c>
      <c r="C10" s="9" t="s">
        <v>622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444"/>
      <c r="M10" s="444"/>
      <c r="N10" s="9" t="s">
        <v>87</v>
      </c>
      <c r="O10" s="7">
        <f>'Прайс-лист'!N1221</f>
        <v>363.068783065199</v>
      </c>
    </row>
    <row r="11" spans="1:15" ht="7.5" customHeight="1" thickTop="1"/>
    <row r="12" spans="1:15" ht="37.5" customHeight="1">
      <c r="B12" s="478" t="s">
        <v>18</v>
      </c>
      <c r="C12" s="479"/>
      <c r="D12" s="479"/>
      <c r="E12" s="479"/>
      <c r="F12" s="479"/>
      <c r="G12" s="480"/>
    </row>
    <row r="13" spans="1:15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8.75" customHeight="1" thickBot="1">
      <c r="B14" s="437" t="s">
        <v>3591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</row>
    <row r="15" spans="1:15" ht="18.75" customHeight="1" thickTop="1" thickBot="1">
      <c r="E15" s="11" t="s">
        <v>385</v>
      </c>
      <c r="F15" s="436" t="s">
        <v>38</v>
      </c>
      <c r="G15" s="437"/>
      <c r="H15" s="437"/>
    </row>
    <row r="16" spans="1:15" ht="18.75" customHeight="1" thickTop="1" thickBot="1">
      <c r="E16" s="27" t="s">
        <v>11</v>
      </c>
      <c r="F16" s="436" t="s">
        <v>39</v>
      </c>
      <c r="G16" s="437"/>
      <c r="H16" s="437"/>
    </row>
    <row r="17" spans="5:8" ht="18.75" customHeight="1" thickTop="1" thickBot="1">
      <c r="E17" s="28" t="s">
        <v>386</v>
      </c>
      <c r="F17" s="436" t="s">
        <v>40</v>
      </c>
      <c r="G17" s="437"/>
      <c r="H17" s="437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</sheetData>
  <mergeCells count="13">
    <mergeCell ref="F17:H17"/>
    <mergeCell ref="B12:G12"/>
    <mergeCell ref="B14:O14"/>
    <mergeCell ref="F15:H15"/>
    <mergeCell ref="F16:H16"/>
    <mergeCell ref="B2:O2"/>
    <mergeCell ref="G6:G10"/>
    <mergeCell ref="H6:H10"/>
    <mergeCell ref="I6:I10"/>
    <mergeCell ref="K6:K10"/>
    <mergeCell ref="L6:L10"/>
    <mergeCell ref="M6:M10"/>
    <mergeCell ref="J6:J10"/>
  </mergeCells>
  <hyperlinks>
    <hyperlink ref="A3" location="Т!R75C4" display="ТРИМАЧІ" xr:uid="{00000000-0004-0000-5200-000000000000}"/>
    <hyperlink ref="A4" location="'Прайс-лист'!R1220C2" display="ПРАЙС" xr:uid="{00000000-0004-0000-5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5" tint="0.39997558519241921"/>
  </sheetPr>
  <dimension ref="A1:K5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441" t="s">
        <v>1960</v>
      </c>
      <c r="C2" s="442"/>
      <c r="D2" s="442"/>
      <c r="E2" s="442"/>
      <c r="F2" s="442"/>
      <c r="G2" s="442"/>
      <c r="H2" s="442"/>
      <c r="I2" s="442"/>
      <c r="J2" s="442"/>
      <c r="K2" s="443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2451</v>
      </c>
      <c r="C6" s="9" t="s">
        <v>2456</v>
      </c>
      <c r="D6" s="10"/>
      <c r="E6" s="11" t="s">
        <v>385</v>
      </c>
      <c r="F6" s="12"/>
      <c r="G6" s="444">
        <v>45</v>
      </c>
      <c r="H6" s="444">
        <v>9</v>
      </c>
      <c r="I6" s="444" t="s">
        <v>3593</v>
      </c>
      <c r="J6" s="9">
        <v>3.5000000000000003E-2</v>
      </c>
      <c r="K6" s="7">
        <f>'Прайс-лист'!N1232</f>
        <v>25.362699678238776</v>
      </c>
    </row>
    <row r="7" spans="1:11" ht="3.75" customHeight="1" thickTop="1" thickBot="1">
      <c r="C7" s="9"/>
      <c r="D7" s="10"/>
      <c r="E7" s="13"/>
      <c r="F7" s="13"/>
      <c r="G7" s="444"/>
      <c r="H7" s="444"/>
      <c r="I7" s="444"/>
      <c r="J7" s="9"/>
    </row>
    <row r="8" spans="1:11" ht="18.75" customHeight="1" thickTop="1" thickBot="1">
      <c r="B8" s="16" t="s">
        <v>2452</v>
      </c>
      <c r="C8" s="9" t="s">
        <v>625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'Прайс-лист'!N1233</f>
        <v>118.12764233700254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2453</v>
      </c>
      <c r="C10" s="9" t="s">
        <v>626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'Прайс-лист'!N1234</f>
        <v>105.96744386113463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1" ht="18.75" customHeight="1" thickTop="1" thickBot="1">
      <c r="B12" s="16" t="s">
        <v>2455</v>
      </c>
      <c r="C12" s="9" t="s">
        <v>627</v>
      </c>
      <c r="D12" s="10"/>
      <c r="E12" s="242" t="s">
        <v>438</v>
      </c>
      <c r="F12" s="12"/>
      <c r="G12" s="444"/>
      <c r="H12" s="444"/>
      <c r="I12" s="444"/>
      <c r="J12" s="9" t="s">
        <v>87</v>
      </c>
      <c r="K12" s="7">
        <f>'Прайс-лист'!N1235</f>
        <v>0</v>
      </c>
    </row>
    <row r="13" spans="1:11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9"/>
    </row>
    <row r="14" spans="1:11" ht="18.75" customHeight="1" thickTop="1" thickBot="1">
      <c r="B14" s="16" t="s">
        <v>2454</v>
      </c>
      <c r="C14" s="9" t="s">
        <v>628</v>
      </c>
      <c r="D14" s="10"/>
      <c r="E14" s="94" t="s">
        <v>388</v>
      </c>
      <c r="F14" s="12"/>
      <c r="G14" s="444"/>
      <c r="H14" s="444"/>
      <c r="I14" s="444"/>
      <c r="J14" s="9" t="s">
        <v>87</v>
      </c>
      <c r="K14" s="7">
        <f>'Прайс-лист'!N1236</f>
        <v>72.961190855207448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2458</v>
      </c>
      <c r="C17" s="9" t="s">
        <v>2457</v>
      </c>
      <c r="D17" s="10"/>
      <c r="E17" s="11" t="s">
        <v>385</v>
      </c>
      <c r="F17" s="12"/>
      <c r="G17" s="444">
        <v>45</v>
      </c>
      <c r="H17" s="444">
        <v>9</v>
      </c>
      <c r="I17" s="444" t="s">
        <v>3594</v>
      </c>
      <c r="J17" s="9">
        <v>5.6000000000000001E-2</v>
      </c>
      <c r="K17" s="7">
        <f>'Прайс-лист'!N1237</f>
        <v>29.184476342082981</v>
      </c>
    </row>
    <row r="18" spans="2:11" ht="3.75" customHeight="1" thickTop="1" thickBot="1">
      <c r="C18" s="9"/>
      <c r="D18" s="10"/>
      <c r="E18" s="13"/>
      <c r="F18" s="13"/>
      <c r="G18" s="444"/>
      <c r="H18" s="444"/>
      <c r="I18" s="444"/>
      <c r="J18" s="9"/>
      <c r="K18" s="7"/>
    </row>
    <row r="19" spans="2:11" ht="18.75" customHeight="1" thickTop="1" thickBot="1">
      <c r="B19" s="16" t="s">
        <v>2459</v>
      </c>
      <c r="C19" s="9" t="s">
        <v>630</v>
      </c>
      <c r="D19" s="10"/>
      <c r="E19" s="27" t="s">
        <v>11</v>
      </c>
      <c r="F19" s="14"/>
      <c r="G19" s="444"/>
      <c r="H19" s="444"/>
      <c r="I19" s="444"/>
      <c r="J19" s="9" t="s">
        <v>87</v>
      </c>
      <c r="K19" s="7">
        <f>'Прайс-лист'!N1238</f>
        <v>123.33915596951734</v>
      </c>
    </row>
    <row r="20" spans="2:11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9"/>
      <c r="K20" s="7"/>
    </row>
    <row r="21" spans="2:11" ht="18.75" customHeight="1" thickTop="1" thickBot="1">
      <c r="B21" s="16" t="s">
        <v>2460</v>
      </c>
      <c r="C21" s="9" t="s">
        <v>631</v>
      </c>
      <c r="D21" s="10"/>
      <c r="E21" s="28" t="s">
        <v>386</v>
      </c>
      <c r="F21" s="12"/>
      <c r="G21" s="444"/>
      <c r="H21" s="444"/>
      <c r="I21" s="444"/>
      <c r="J21" s="9" t="s">
        <v>87</v>
      </c>
      <c r="K21" s="7">
        <f>'Прайс-лист'!N1239</f>
        <v>108.39948355630818</v>
      </c>
    </row>
    <row r="22" spans="2:11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9"/>
    </row>
    <row r="23" spans="2:11" ht="18.75" customHeight="1" thickTop="1" thickBot="1">
      <c r="B23" s="16" t="s">
        <v>2461</v>
      </c>
      <c r="C23" s="9" t="s">
        <v>632</v>
      </c>
      <c r="D23" s="10"/>
      <c r="E23" s="242" t="s">
        <v>438</v>
      </c>
      <c r="F23" s="12"/>
      <c r="G23" s="444"/>
      <c r="H23" s="444"/>
      <c r="I23" s="444"/>
      <c r="J23" s="9" t="s">
        <v>87</v>
      </c>
      <c r="K23" s="7">
        <f>'Прайс-лист'!N1240</f>
        <v>0</v>
      </c>
    </row>
    <row r="24" spans="2:11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9"/>
    </row>
    <row r="25" spans="2:11" ht="18.75" customHeight="1" thickTop="1" thickBot="1">
      <c r="B25" s="16" t="s">
        <v>2462</v>
      </c>
      <c r="C25" s="9" t="s">
        <v>633</v>
      </c>
      <c r="D25" s="10"/>
      <c r="E25" s="94" t="s">
        <v>388</v>
      </c>
      <c r="F25" s="12"/>
      <c r="G25" s="444"/>
      <c r="H25" s="444"/>
      <c r="I25" s="444"/>
      <c r="J25" s="9" t="s">
        <v>87</v>
      </c>
      <c r="K25" s="7">
        <f>'Прайс-лист'!N1241</f>
        <v>75.566947671464845</v>
      </c>
    </row>
    <row r="26" spans="2:11" ht="7.5" customHeight="1" thickTop="1"/>
    <row r="27" spans="2:11" ht="37.5" customHeight="1">
      <c r="B27" s="438" t="s">
        <v>18</v>
      </c>
      <c r="C27" s="439"/>
      <c r="D27" s="439"/>
      <c r="E27" s="439"/>
      <c r="F27" s="439"/>
      <c r="G27" s="440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7" t="s">
        <v>3596</v>
      </c>
      <c r="C29" s="437"/>
      <c r="D29" s="437"/>
      <c r="E29" s="437"/>
      <c r="F29" s="437"/>
      <c r="G29" s="437"/>
      <c r="H29" s="437"/>
      <c r="I29" s="437"/>
      <c r="J29" s="437"/>
      <c r="K29" s="437"/>
    </row>
    <row r="30" spans="2:11" ht="18.75" customHeight="1" thickTop="1" thickBot="1">
      <c r="E30" s="11" t="s">
        <v>385</v>
      </c>
      <c r="F30" s="436" t="s">
        <v>38</v>
      </c>
      <c r="G30" s="437"/>
      <c r="H30" s="437"/>
    </row>
    <row r="31" spans="2:11" ht="18.75" customHeight="1" thickTop="1" thickBot="1">
      <c r="E31" s="27" t="s">
        <v>11</v>
      </c>
      <c r="F31" s="436" t="s">
        <v>39</v>
      </c>
      <c r="G31" s="437"/>
      <c r="H31" s="437"/>
    </row>
    <row r="32" spans="2:11" ht="18.75" customHeight="1" thickTop="1" thickBot="1">
      <c r="E32" s="28" t="s">
        <v>386</v>
      </c>
      <c r="F32" s="436" t="s">
        <v>40</v>
      </c>
      <c r="G32" s="437"/>
      <c r="H32" s="437"/>
    </row>
    <row r="33" spans="5:8" ht="18.75" customHeight="1" thickTop="1" thickBot="1">
      <c r="E33" s="242" t="s">
        <v>438</v>
      </c>
      <c r="F33" s="436" t="s">
        <v>2581</v>
      </c>
      <c r="G33" s="437"/>
      <c r="H33" s="437"/>
    </row>
    <row r="34" spans="5:8" ht="18.75" customHeight="1" thickTop="1" thickBot="1">
      <c r="E34" s="94" t="s">
        <v>388</v>
      </c>
      <c r="F34" s="436" t="s">
        <v>94</v>
      </c>
      <c r="G34" s="437"/>
      <c r="H34" s="437"/>
    </row>
    <row r="35" spans="5:8" ht="18.75" customHeight="1" thickTop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</sheetData>
  <mergeCells count="14">
    <mergeCell ref="F34:H34"/>
    <mergeCell ref="F33:H33"/>
    <mergeCell ref="B29:K29"/>
    <mergeCell ref="G17:G25"/>
    <mergeCell ref="I6:I14"/>
    <mergeCell ref="H17:H25"/>
    <mergeCell ref="I17:I25"/>
    <mergeCell ref="F30:H30"/>
    <mergeCell ref="B27:G27"/>
    <mergeCell ref="B2:K2"/>
    <mergeCell ref="G6:G14"/>
    <mergeCell ref="H6:H14"/>
    <mergeCell ref="F31:H31"/>
    <mergeCell ref="F32:H32"/>
  </mergeCells>
  <hyperlinks>
    <hyperlink ref="A3" location="Т!R78C2" display="ТРИМАЧІ" xr:uid="{00000000-0004-0000-5300-000000000000}"/>
    <hyperlink ref="A4" location="'Прайс-лист'!R1236C2" display="ПРАЙС" xr:uid="{00000000-0004-0000-5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5" tint="0.3999755851924192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8.710937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1" t="s">
        <v>1961</v>
      </c>
      <c r="C2" s="442"/>
      <c r="D2" s="442"/>
      <c r="E2" s="442"/>
      <c r="F2" s="442"/>
      <c r="G2" s="442"/>
      <c r="H2" s="442"/>
      <c r="I2" s="442"/>
      <c r="J2" s="442"/>
      <c r="K2" s="443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2463</v>
      </c>
      <c r="C6" s="9" t="s">
        <v>2468</v>
      </c>
      <c r="D6" s="10"/>
      <c r="E6" s="11" t="s">
        <v>385</v>
      </c>
      <c r="F6" s="12"/>
      <c r="G6" s="444">
        <v>57</v>
      </c>
      <c r="H6" s="444">
        <v>20</v>
      </c>
      <c r="I6" s="444" t="s">
        <v>3580</v>
      </c>
      <c r="J6" s="9">
        <v>1.6E-2</v>
      </c>
      <c r="K6" s="7">
        <f>'Прайс-лист'!N1252</f>
        <v>16.046447711403449</v>
      </c>
    </row>
    <row r="7" spans="1:11" ht="3.75" customHeight="1" thickTop="1" thickBot="1">
      <c r="C7" s="9"/>
      <c r="D7" s="10"/>
      <c r="E7" s="13"/>
      <c r="F7" s="13"/>
      <c r="G7" s="444"/>
      <c r="H7" s="444"/>
      <c r="I7" s="444"/>
      <c r="J7" s="9"/>
    </row>
    <row r="8" spans="1:11" ht="18.75" customHeight="1" thickTop="1" thickBot="1">
      <c r="B8" s="16" t="s">
        <v>2464</v>
      </c>
      <c r="C8" s="9" t="s">
        <v>637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'Прайс-лист'!N1253</f>
        <v>48.640793903471639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2465</v>
      </c>
      <c r="C10" s="9" t="s">
        <v>638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'Прайс-лист'!N1254</f>
        <v>41.69210906011854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1" ht="18.75" customHeight="1" thickTop="1" thickBot="1">
      <c r="B12" s="16" t="s">
        <v>2467</v>
      </c>
      <c r="C12" s="9" t="s">
        <v>639</v>
      </c>
      <c r="D12" s="10"/>
      <c r="E12" s="242" t="s">
        <v>438</v>
      </c>
      <c r="F12" s="12"/>
      <c r="G12" s="444"/>
      <c r="H12" s="444"/>
      <c r="I12" s="444"/>
      <c r="J12" s="9" t="s">
        <v>87</v>
      </c>
      <c r="K12" s="7">
        <f>'Прайс-лист'!N1255</f>
        <v>0</v>
      </c>
    </row>
    <row r="13" spans="1:11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9"/>
    </row>
    <row r="14" spans="1:11" ht="18.75" customHeight="1" thickTop="1" thickBot="1">
      <c r="B14" s="16" t="s">
        <v>2466</v>
      </c>
      <c r="C14" s="9" t="s">
        <v>640</v>
      </c>
      <c r="D14" s="10"/>
      <c r="E14" s="94" t="s">
        <v>388</v>
      </c>
      <c r="F14" s="12"/>
      <c r="G14" s="444"/>
      <c r="H14" s="444"/>
      <c r="I14" s="444"/>
      <c r="J14" s="9" t="s">
        <v>87</v>
      </c>
      <c r="K14" s="7">
        <f>'Прайс-лист'!N1256</f>
        <v>31.269081795088905</v>
      </c>
    </row>
    <row r="15" spans="1:11" ht="7.5" customHeight="1" thickTop="1"/>
    <row r="16" spans="1:11" ht="37.5" customHeight="1">
      <c r="B16" s="438" t="s">
        <v>18</v>
      </c>
      <c r="C16" s="439"/>
      <c r="D16" s="439"/>
      <c r="E16" s="439"/>
      <c r="F16" s="439"/>
      <c r="G16" s="440"/>
    </row>
    <row r="17" spans="2:11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2:11" ht="18.75" customHeight="1" thickBot="1">
      <c r="B18" s="437" t="s">
        <v>3595</v>
      </c>
      <c r="C18" s="437"/>
      <c r="D18" s="437"/>
      <c r="E18" s="437"/>
      <c r="F18" s="437"/>
      <c r="G18" s="437"/>
      <c r="H18" s="437"/>
      <c r="I18" s="437"/>
      <c r="J18" s="437"/>
      <c r="K18" s="437"/>
    </row>
    <row r="19" spans="2:11" ht="18.75" customHeight="1" thickTop="1" thickBot="1">
      <c r="E19" s="11" t="s">
        <v>385</v>
      </c>
      <c r="F19" s="436" t="s">
        <v>38</v>
      </c>
      <c r="G19" s="437"/>
      <c r="H19" s="437"/>
    </row>
    <row r="20" spans="2:11" ht="18.75" customHeight="1" thickTop="1" thickBot="1">
      <c r="E20" s="27" t="s">
        <v>11</v>
      </c>
      <c r="F20" s="436" t="s">
        <v>39</v>
      </c>
      <c r="G20" s="437"/>
      <c r="H20" s="437"/>
    </row>
    <row r="21" spans="2:11" ht="18.75" customHeight="1" thickTop="1" thickBot="1">
      <c r="E21" s="28" t="s">
        <v>386</v>
      </c>
      <c r="F21" s="436" t="s">
        <v>40</v>
      </c>
      <c r="G21" s="437"/>
      <c r="H21" s="437"/>
    </row>
    <row r="22" spans="2:11" ht="18.75" customHeight="1" thickTop="1" thickBot="1">
      <c r="E22" s="242" t="s">
        <v>438</v>
      </c>
      <c r="F22" s="436" t="s">
        <v>2581</v>
      </c>
      <c r="G22" s="437"/>
      <c r="H22" s="437"/>
    </row>
    <row r="23" spans="2:11" ht="18.75" customHeight="1" thickTop="1" thickBot="1">
      <c r="E23" s="94" t="s">
        <v>388</v>
      </c>
      <c r="F23" s="436" t="s">
        <v>94</v>
      </c>
      <c r="G23" s="437"/>
      <c r="H23" s="437"/>
    </row>
    <row r="24" spans="2:11" ht="18.75" customHeight="1" thickTop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H6:H14"/>
    <mergeCell ref="I6:I14"/>
    <mergeCell ref="F23:H23"/>
    <mergeCell ref="B16:G16"/>
    <mergeCell ref="B2:K2"/>
    <mergeCell ref="F22:H22"/>
    <mergeCell ref="B18:K18"/>
    <mergeCell ref="F19:H19"/>
    <mergeCell ref="F20:H20"/>
    <mergeCell ref="F21:H21"/>
    <mergeCell ref="G6:G14"/>
  </mergeCells>
  <hyperlinks>
    <hyperlink ref="A3" location="Т!R78C3" display="ТРИМАЧІ" xr:uid="{00000000-0004-0000-5400-000000000000}"/>
    <hyperlink ref="A4" location="'Прайс-лист'!R1254C2" display="ПРАЙС" xr:uid="{00000000-0004-0000-5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5" tint="0.39997558519241921"/>
    <pageSetUpPr fitToPage="1"/>
  </sheetPr>
  <dimension ref="A1:L28"/>
  <sheetViews>
    <sheetView zoomScaleNormal="100" workbookViewId="0">
      <selection activeCell="J18" sqref="J18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75" t="s">
        <v>4117</v>
      </c>
      <c r="C2" s="476"/>
      <c r="D2" s="476"/>
      <c r="E2" s="476"/>
      <c r="F2" s="476"/>
      <c r="G2" s="476"/>
      <c r="H2" s="476"/>
      <c r="I2" s="476"/>
      <c r="J2" s="476"/>
      <c r="K2" s="476"/>
      <c r="L2" s="477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1203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2469</v>
      </c>
      <c r="C6" s="9" t="s">
        <v>804</v>
      </c>
      <c r="D6" s="10"/>
      <c r="E6" s="248" t="s">
        <v>572</v>
      </c>
      <c r="F6" s="12"/>
      <c r="G6" s="9">
        <v>140</v>
      </c>
      <c r="H6" s="9">
        <v>80</v>
      </c>
      <c r="I6" s="9" t="s">
        <v>3597</v>
      </c>
      <c r="J6" s="9" t="s">
        <v>3594</v>
      </c>
      <c r="K6" s="9">
        <v>5.9</v>
      </c>
      <c r="L6" s="7">
        <f>'Прайс-лист'!N1267</f>
        <v>424.68103440000004</v>
      </c>
    </row>
    <row r="7" spans="1:12" ht="7.5" customHeight="1" thickTop="1"/>
    <row r="8" spans="1:12" ht="37.5" customHeight="1">
      <c r="B8" s="478" t="s">
        <v>18</v>
      </c>
      <c r="C8" s="479"/>
      <c r="D8" s="479"/>
      <c r="E8" s="479"/>
      <c r="F8" s="479"/>
      <c r="G8" s="480"/>
    </row>
    <row r="9" spans="1:12" ht="7.5" customHeight="1"/>
    <row r="10" spans="1:12" ht="18.75" customHeight="1" thickBot="1">
      <c r="B10" s="494" t="s">
        <v>3598</v>
      </c>
      <c r="C10" s="494"/>
      <c r="D10" s="494"/>
      <c r="E10" s="494"/>
      <c r="F10" s="494"/>
      <c r="G10" s="494"/>
      <c r="H10" s="494"/>
      <c r="I10" s="494"/>
      <c r="J10" s="494"/>
      <c r="K10" s="494"/>
      <c r="L10" s="494"/>
    </row>
    <row r="11" spans="1:12" ht="18.75" customHeight="1" thickTop="1" thickBot="1">
      <c r="E11" s="248" t="s">
        <v>572</v>
      </c>
      <c r="F11" s="436" t="s">
        <v>2593</v>
      </c>
      <c r="G11" s="437"/>
      <c r="H11" s="437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L2"/>
    <mergeCell ref="B8:G8"/>
    <mergeCell ref="B10:L10"/>
    <mergeCell ref="F11:H11"/>
  </mergeCells>
  <hyperlinks>
    <hyperlink ref="A3" location="Т!R78C4" display="ТРИМАЧІ" xr:uid="{00000000-0004-0000-5500-000000000000}"/>
    <hyperlink ref="A4" location="'Прайс-лист'!R1267C2" display="ПРАЙС" xr:uid="{00000000-0004-0000-5500-000001000000}"/>
  </hyperlinks>
  <pageMargins left="0.7" right="0.7" top="0.75" bottom="0.75" header="0.3" footer="0.3"/>
  <pageSetup paperSize="9" scale="61" orientation="landscape" verticalDpi="0" r:id="rId1"/>
  <colBreaks count="1" manualBreakCount="1">
    <brk id="13" max="47" man="1"/>
  </col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5" tint="0.39997558519241921"/>
  </sheetPr>
  <dimension ref="A1:M6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69" t="s">
        <v>1962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2470</v>
      </c>
      <c r="C6" s="9" t="s">
        <v>2476</v>
      </c>
      <c r="D6" s="10"/>
      <c r="E6" s="11" t="s">
        <v>385</v>
      </c>
      <c r="F6" s="12"/>
      <c r="G6" s="444">
        <v>75</v>
      </c>
      <c r="H6" s="444">
        <v>20</v>
      </c>
      <c r="I6" s="444">
        <v>25</v>
      </c>
      <c r="J6" s="444" t="s">
        <v>3599</v>
      </c>
      <c r="K6" s="444" t="s">
        <v>3585</v>
      </c>
      <c r="L6" s="9">
        <v>0.121</v>
      </c>
      <c r="M6" s="7">
        <f>'Прайс-лист'!N1278</f>
        <v>85.121389331075349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2471</v>
      </c>
      <c r="C8" s="9" t="s">
        <v>644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'Прайс-лист'!N1279</f>
        <v>406.49806333615584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2472</v>
      </c>
      <c r="C10" s="9" t="s">
        <v>645</v>
      </c>
      <c r="D10" s="10"/>
      <c r="E10" s="242" t="s">
        <v>438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'Прайс-лист'!N1280</f>
        <v>199.77468924640132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2473</v>
      </c>
      <c r="C12" s="9" t="s">
        <v>646</v>
      </c>
      <c r="D12" s="10"/>
      <c r="E12" s="94" t="s">
        <v>388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'Прайс-лист'!N1281</f>
        <v>217.4938355969517</v>
      </c>
    </row>
    <row r="13" spans="1:13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444"/>
      <c r="K13" s="444"/>
      <c r="L13" s="9"/>
    </row>
    <row r="14" spans="1:13" ht="18.75" customHeight="1" thickTop="1" thickBot="1">
      <c r="B14" s="16" t="s">
        <v>2474</v>
      </c>
      <c r="C14" s="9" t="s">
        <v>648</v>
      </c>
      <c r="D14" s="10"/>
      <c r="E14" s="249" t="s">
        <v>649</v>
      </c>
      <c r="F14" s="12"/>
      <c r="G14" s="444"/>
      <c r="H14" s="444"/>
      <c r="I14" s="444"/>
      <c r="J14" s="444"/>
      <c r="K14" s="444"/>
      <c r="L14" s="9" t="s">
        <v>87</v>
      </c>
      <c r="M14" s="7">
        <f>'Прайс-лист'!N1282</f>
        <v>371.75463911939033</v>
      </c>
    </row>
    <row r="15" spans="1:13" ht="3.75" customHeight="1" thickTop="1" thickBot="1">
      <c r="B15" s="17"/>
      <c r="C15" s="9"/>
      <c r="D15" s="10"/>
      <c r="E15" s="15"/>
      <c r="F15" s="14"/>
      <c r="G15" s="444"/>
      <c r="H15" s="444"/>
      <c r="I15" s="444"/>
      <c r="J15" s="444"/>
      <c r="K15" s="444"/>
      <c r="L15" s="9"/>
    </row>
    <row r="16" spans="1:13" ht="18.75" customHeight="1" thickTop="1" thickBot="1">
      <c r="B16" s="16" t="s">
        <v>2475</v>
      </c>
      <c r="C16" s="9" t="s">
        <v>647</v>
      </c>
      <c r="D16" s="10"/>
      <c r="E16" s="250" t="s">
        <v>650</v>
      </c>
      <c r="F16" s="12"/>
      <c r="G16" s="444"/>
      <c r="H16" s="444"/>
      <c r="I16" s="444"/>
      <c r="J16" s="444"/>
      <c r="K16" s="444"/>
      <c r="L16" s="9" t="s">
        <v>87</v>
      </c>
      <c r="M16" s="7">
        <f>'Прайс-лист'!N1283</f>
        <v>187.61449077053342</v>
      </c>
    </row>
    <row r="17" spans="2:13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7.5" customHeight="1" thickBot="1"/>
    <row r="19" spans="2:13" ht="18.75" customHeight="1" thickTop="1" thickBot="1">
      <c r="B19" s="8" t="s">
        <v>2479</v>
      </c>
      <c r="C19" s="9" t="s">
        <v>2477</v>
      </c>
      <c r="D19" s="10"/>
      <c r="E19" s="11" t="s">
        <v>385</v>
      </c>
      <c r="F19" s="12"/>
      <c r="G19" s="444">
        <v>75</v>
      </c>
      <c r="H19" s="444">
        <v>20</v>
      </c>
      <c r="I19" s="444">
        <v>25</v>
      </c>
      <c r="J19" s="444" t="s">
        <v>3600</v>
      </c>
      <c r="K19" s="444" t="s">
        <v>3585</v>
      </c>
      <c r="L19" s="9" t="s">
        <v>87</v>
      </c>
      <c r="M19" s="7">
        <f>'Прайс-лист'!N1284</f>
        <v>93.807245385266711</v>
      </c>
    </row>
    <row r="20" spans="2:13" ht="3.75" customHeight="1" thickTop="1" thickBot="1">
      <c r="C20" s="9"/>
      <c r="D20" s="10"/>
      <c r="E20" s="13"/>
      <c r="F20" s="13"/>
      <c r="G20" s="444"/>
      <c r="H20" s="444"/>
      <c r="I20" s="444"/>
      <c r="J20" s="444"/>
      <c r="K20" s="444"/>
      <c r="L20" s="9"/>
      <c r="M20" s="7"/>
    </row>
    <row r="21" spans="2:13" ht="18.75" customHeight="1" thickTop="1" thickBot="1">
      <c r="B21" s="16" t="s">
        <v>2480</v>
      </c>
      <c r="C21" s="9" t="s">
        <v>652</v>
      </c>
      <c r="D21" s="10"/>
      <c r="E21" s="27" t="s">
        <v>11</v>
      </c>
      <c r="F21" s="14"/>
      <c r="G21" s="444"/>
      <c r="H21" s="444"/>
      <c r="I21" s="444"/>
      <c r="J21" s="444"/>
      <c r="K21" s="444"/>
      <c r="L21" s="9" t="s">
        <v>87</v>
      </c>
      <c r="M21" s="7">
        <f>'Прайс-лист'!N1285</f>
        <v>430.81846028789164</v>
      </c>
    </row>
    <row r="22" spans="2:13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444"/>
      <c r="K22" s="444"/>
      <c r="L22" s="9"/>
      <c r="M22" s="7"/>
    </row>
    <row r="23" spans="2:13" ht="18.75" customHeight="1" thickTop="1" thickBot="1">
      <c r="B23" s="16" t="s">
        <v>2481</v>
      </c>
      <c r="C23" s="9" t="s">
        <v>653</v>
      </c>
      <c r="D23" s="10"/>
      <c r="E23" s="242" t="s">
        <v>438</v>
      </c>
      <c r="F23" s="12"/>
      <c r="G23" s="444"/>
      <c r="H23" s="444"/>
      <c r="I23" s="444"/>
      <c r="J23" s="444"/>
      <c r="K23" s="444"/>
      <c r="L23" s="9" t="s">
        <v>87</v>
      </c>
      <c r="M23" s="7">
        <f>'Прайс-лист'!N1286</f>
        <v>217.14640135478408</v>
      </c>
    </row>
    <row r="24" spans="2:13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444"/>
      <c r="K24" s="444"/>
      <c r="L24" s="9"/>
    </row>
    <row r="25" spans="2:13" ht="18.75" customHeight="1" thickTop="1" thickBot="1">
      <c r="B25" s="16" t="s">
        <v>2482</v>
      </c>
      <c r="C25" s="9" t="s">
        <v>654</v>
      </c>
      <c r="D25" s="10"/>
      <c r="E25" s="94" t="s">
        <v>388</v>
      </c>
      <c r="F25" s="12"/>
      <c r="G25" s="444"/>
      <c r="H25" s="444"/>
      <c r="I25" s="444"/>
      <c r="J25" s="444"/>
      <c r="K25" s="444"/>
      <c r="L25" s="9" t="s">
        <v>87</v>
      </c>
      <c r="M25" s="7">
        <f>'Прайс-лист'!N1287</f>
        <v>234.17067922099912</v>
      </c>
    </row>
    <row r="26" spans="2:13" ht="3.75" customHeight="1" thickTop="1" thickBot="1">
      <c r="B26" s="17"/>
      <c r="C26" s="9"/>
      <c r="D26" s="10"/>
      <c r="E26" s="15"/>
      <c r="F26" s="14"/>
      <c r="G26" s="444"/>
      <c r="H26" s="444"/>
      <c r="I26" s="444"/>
      <c r="J26" s="444"/>
      <c r="K26" s="444"/>
      <c r="L26" s="9"/>
    </row>
    <row r="27" spans="2:13" ht="18.75" customHeight="1" thickTop="1" thickBot="1">
      <c r="B27" s="16" t="s">
        <v>2483</v>
      </c>
      <c r="C27" s="9" t="s">
        <v>655</v>
      </c>
      <c r="D27" s="10"/>
      <c r="E27" s="249" t="s">
        <v>649</v>
      </c>
      <c r="F27" s="12"/>
      <c r="G27" s="444"/>
      <c r="H27" s="444"/>
      <c r="I27" s="444"/>
      <c r="J27" s="444"/>
      <c r="K27" s="444"/>
      <c r="L27" s="9" t="s">
        <v>87</v>
      </c>
      <c r="M27" s="7">
        <f>'Прайс-лист'!N1288</f>
        <v>389.12635122777311</v>
      </c>
    </row>
    <row r="28" spans="2:13" ht="3.75" customHeight="1" thickTop="1" thickBot="1">
      <c r="B28" s="17"/>
      <c r="C28" s="9"/>
      <c r="D28" s="10"/>
      <c r="E28" s="15"/>
      <c r="F28" s="14"/>
      <c r="G28" s="444"/>
      <c r="H28" s="444"/>
      <c r="I28" s="444"/>
      <c r="J28" s="444"/>
      <c r="K28" s="444"/>
      <c r="L28" s="9"/>
    </row>
    <row r="29" spans="2:13" ht="18.75" customHeight="1" thickTop="1" thickBot="1">
      <c r="B29" s="16" t="s">
        <v>2484</v>
      </c>
      <c r="C29" s="9" t="s">
        <v>656</v>
      </c>
      <c r="D29" s="10"/>
      <c r="E29" s="250" t="s">
        <v>650</v>
      </c>
      <c r="F29" s="12"/>
      <c r="G29" s="444"/>
      <c r="H29" s="444"/>
      <c r="I29" s="444"/>
      <c r="J29" s="444"/>
      <c r="K29" s="444"/>
      <c r="L29" s="9" t="s">
        <v>87</v>
      </c>
      <c r="M29" s="7">
        <f>'Прайс-лист'!N1289</f>
        <v>194.56317561388656</v>
      </c>
    </row>
    <row r="30" spans="2:13" ht="7.5" customHeight="1" thickTop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7.5" customHeight="1" thickBot="1"/>
    <row r="32" spans="2:13" ht="18.75" customHeight="1" thickTop="1" thickBot="1">
      <c r="B32" s="8" t="s">
        <v>2485</v>
      </c>
      <c r="C32" s="9" t="s">
        <v>2478</v>
      </c>
      <c r="D32" s="10"/>
      <c r="E32" s="11" t="s">
        <v>385</v>
      </c>
      <c r="F32" s="12"/>
      <c r="G32" s="444">
        <v>75</v>
      </c>
      <c r="H32" s="444">
        <v>20</v>
      </c>
      <c r="I32" s="444">
        <v>25</v>
      </c>
      <c r="J32" s="444" t="s">
        <v>3601</v>
      </c>
      <c r="K32" s="444" t="s">
        <v>3585</v>
      </c>
      <c r="L32" s="9" t="s">
        <v>87</v>
      </c>
      <c r="M32" s="7">
        <f>'Прайс-лист'!N1290</f>
        <v>128.55066960203217</v>
      </c>
    </row>
    <row r="33" spans="2:13" ht="3.75" customHeight="1" thickTop="1" thickBot="1">
      <c r="C33" s="9"/>
      <c r="D33" s="10"/>
      <c r="E33" s="13"/>
      <c r="F33" s="13"/>
      <c r="G33" s="444"/>
      <c r="H33" s="444"/>
      <c r="I33" s="444"/>
      <c r="J33" s="444"/>
      <c r="K33" s="444"/>
      <c r="L33" s="9"/>
      <c r="M33" s="7"/>
    </row>
    <row r="34" spans="2:13" ht="18.75" customHeight="1" thickTop="1" thickBot="1">
      <c r="B34" s="16" t="s">
        <v>2486</v>
      </c>
      <c r="C34" s="9" t="s">
        <v>658</v>
      </c>
      <c r="D34" s="10"/>
      <c r="E34" s="27" t="s">
        <v>11</v>
      </c>
      <c r="F34" s="14"/>
      <c r="G34" s="444"/>
      <c r="H34" s="444"/>
      <c r="I34" s="444"/>
      <c r="J34" s="444"/>
      <c r="K34" s="444"/>
      <c r="L34" s="9" t="s">
        <v>87</v>
      </c>
      <c r="M34" s="7">
        <f>'Прайс-лист'!N1291</f>
        <v>482.93359661303975</v>
      </c>
    </row>
    <row r="35" spans="2:13" ht="3.75" customHeight="1" thickTop="1" thickBot="1">
      <c r="B35" s="17"/>
      <c r="C35" s="9"/>
      <c r="D35" s="10"/>
      <c r="E35" s="15"/>
      <c r="F35" s="14"/>
      <c r="G35" s="444"/>
      <c r="H35" s="444"/>
      <c r="I35" s="444"/>
      <c r="J35" s="444"/>
      <c r="K35" s="444"/>
      <c r="L35" s="9"/>
      <c r="M35" s="7"/>
    </row>
    <row r="36" spans="2:13" ht="18.75" customHeight="1" thickTop="1" thickBot="1">
      <c r="B36" s="16" t="s">
        <v>2487</v>
      </c>
      <c r="C36" s="9" t="s">
        <v>659</v>
      </c>
      <c r="D36" s="10"/>
      <c r="E36" s="242" t="s">
        <v>438</v>
      </c>
      <c r="F36" s="12"/>
      <c r="G36" s="444"/>
      <c r="H36" s="444"/>
      <c r="I36" s="444"/>
      <c r="J36" s="444"/>
      <c r="K36" s="444"/>
      <c r="L36" s="9" t="s">
        <v>87</v>
      </c>
      <c r="M36" s="7">
        <f>'Прайс-лист'!N1292</f>
        <v>257.10133920406435</v>
      </c>
    </row>
    <row r="37" spans="2:13" ht="3.75" customHeight="1" thickTop="1" thickBot="1">
      <c r="B37" s="17"/>
      <c r="C37" s="9"/>
      <c r="D37" s="10"/>
      <c r="E37" s="15"/>
      <c r="F37" s="14"/>
      <c r="G37" s="444"/>
      <c r="H37" s="444"/>
      <c r="I37" s="444"/>
      <c r="J37" s="444"/>
      <c r="K37" s="444"/>
      <c r="L37" s="9"/>
    </row>
    <row r="38" spans="2:13" ht="18.75" customHeight="1" thickTop="1" thickBot="1">
      <c r="B38" s="16" t="s">
        <v>2488</v>
      </c>
      <c r="C38" s="9" t="s">
        <v>660</v>
      </c>
      <c r="D38" s="10"/>
      <c r="E38" s="94" t="s">
        <v>388</v>
      </c>
      <c r="F38" s="12"/>
      <c r="G38" s="444"/>
      <c r="H38" s="444"/>
      <c r="I38" s="444"/>
      <c r="J38" s="444"/>
      <c r="K38" s="444"/>
      <c r="L38" s="9" t="s">
        <v>87</v>
      </c>
      <c r="M38" s="7">
        <f>'Прайс-лист'!N1293</f>
        <v>246.67831193903467</v>
      </c>
    </row>
    <row r="39" spans="2:13" ht="3.75" customHeight="1" thickTop="1" thickBot="1">
      <c r="B39" s="17"/>
      <c r="C39" s="9"/>
      <c r="D39" s="10"/>
      <c r="E39" s="15"/>
      <c r="F39" s="14"/>
      <c r="G39" s="444"/>
      <c r="H39" s="444"/>
      <c r="I39" s="444"/>
      <c r="J39" s="444"/>
      <c r="K39" s="444"/>
      <c r="L39" s="9"/>
    </row>
    <row r="40" spans="2:13" ht="18.75" customHeight="1" thickTop="1" thickBot="1">
      <c r="B40" s="16" t="s">
        <v>2489</v>
      </c>
      <c r="C40" s="9" t="s">
        <v>661</v>
      </c>
      <c r="D40" s="10"/>
      <c r="E40" s="249" t="s">
        <v>649</v>
      </c>
      <c r="F40" s="12"/>
      <c r="G40" s="444"/>
      <c r="H40" s="444"/>
      <c r="I40" s="444"/>
      <c r="J40" s="444"/>
      <c r="K40" s="444"/>
      <c r="L40" s="9" t="s">
        <v>87</v>
      </c>
      <c r="M40" s="7">
        <f>'Прайс-лист'!N1294</f>
        <v>420.39543302286194</v>
      </c>
    </row>
    <row r="41" spans="2:13" ht="3.75" customHeight="1" thickTop="1" thickBot="1">
      <c r="B41" s="17"/>
      <c r="C41" s="9"/>
      <c r="D41" s="10"/>
      <c r="E41" s="15"/>
      <c r="F41" s="14"/>
      <c r="G41" s="444"/>
      <c r="H41" s="444"/>
      <c r="I41" s="444"/>
      <c r="J41" s="444"/>
      <c r="K41" s="444"/>
      <c r="L41" s="9"/>
    </row>
    <row r="42" spans="2:13" ht="18.75" customHeight="1" thickTop="1" thickBot="1">
      <c r="B42" s="16" t="s">
        <v>2490</v>
      </c>
      <c r="C42" s="9" t="s">
        <v>662</v>
      </c>
      <c r="D42" s="10"/>
      <c r="E42" s="250" t="s">
        <v>650</v>
      </c>
      <c r="F42" s="12"/>
      <c r="G42" s="444"/>
      <c r="H42" s="444"/>
      <c r="I42" s="444"/>
      <c r="J42" s="444"/>
      <c r="K42" s="444"/>
      <c r="L42" s="9" t="s">
        <v>87</v>
      </c>
      <c r="M42" s="7">
        <f>'Прайс-лист'!N1295</f>
        <v>222.3579149872989</v>
      </c>
    </row>
    <row r="43" spans="2:13" ht="7.5" customHeight="1" thickTop="1"/>
    <row r="44" spans="2:13" ht="37.5" customHeight="1">
      <c r="B44" s="472" t="s">
        <v>18</v>
      </c>
      <c r="C44" s="473"/>
      <c r="D44" s="473"/>
      <c r="E44" s="473"/>
      <c r="F44" s="473"/>
      <c r="G44" s="474"/>
    </row>
    <row r="45" spans="2:13" ht="7.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 ht="18.75" customHeight="1" thickBot="1">
      <c r="B46" s="437" t="s">
        <v>3602</v>
      </c>
      <c r="C46" s="437"/>
      <c r="D46" s="437"/>
      <c r="E46" s="437"/>
      <c r="F46" s="437"/>
      <c r="G46" s="437"/>
      <c r="H46" s="437"/>
      <c r="I46" s="437"/>
      <c r="J46" s="437"/>
      <c r="K46" s="437"/>
      <c r="L46" s="437"/>
      <c r="M46" s="437"/>
    </row>
    <row r="47" spans="2:13" ht="18.75" customHeight="1" thickTop="1" thickBot="1">
      <c r="E47" s="11" t="s">
        <v>385</v>
      </c>
      <c r="F47" s="436" t="s">
        <v>38</v>
      </c>
      <c r="G47" s="437"/>
      <c r="H47" s="437"/>
      <c r="I47" s="437"/>
      <c r="J47" s="437"/>
      <c r="K47" s="437"/>
      <c r="L47" s="437"/>
      <c r="M47" s="437"/>
    </row>
    <row r="48" spans="2:13" ht="18.75" customHeight="1" thickTop="1" thickBot="1">
      <c r="E48" s="27" t="s">
        <v>11</v>
      </c>
      <c r="F48" s="436" t="s">
        <v>39</v>
      </c>
      <c r="G48" s="437"/>
      <c r="H48" s="437"/>
      <c r="I48" s="437"/>
      <c r="J48" s="437"/>
      <c r="K48" s="437"/>
      <c r="L48" s="437"/>
      <c r="M48" s="437"/>
    </row>
    <row r="49" spans="5:13" ht="18.75" customHeight="1" thickTop="1" thickBot="1">
      <c r="E49" s="242" t="s">
        <v>438</v>
      </c>
      <c r="F49" s="436" t="s">
        <v>2581</v>
      </c>
      <c r="G49" s="437"/>
      <c r="H49" s="437"/>
      <c r="I49" s="437"/>
      <c r="J49" s="437"/>
      <c r="K49" s="437"/>
      <c r="L49" s="437"/>
      <c r="M49" s="437"/>
    </row>
    <row r="50" spans="5:13" ht="18.75" customHeight="1" thickTop="1" thickBot="1">
      <c r="E50" s="94" t="s">
        <v>388</v>
      </c>
      <c r="F50" s="436" t="s">
        <v>94</v>
      </c>
      <c r="G50" s="437"/>
      <c r="H50" s="437"/>
      <c r="I50" s="437"/>
      <c r="J50" s="437"/>
      <c r="K50" s="437"/>
      <c r="L50" s="437"/>
      <c r="M50" s="437"/>
    </row>
    <row r="51" spans="5:13" ht="18.75" customHeight="1" thickTop="1" thickBot="1">
      <c r="E51" s="249" t="s">
        <v>649</v>
      </c>
      <c r="F51" s="436" t="s">
        <v>2594</v>
      </c>
      <c r="G51" s="437"/>
      <c r="H51" s="437"/>
      <c r="I51" s="437"/>
      <c r="J51" s="437"/>
      <c r="K51" s="437"/>
      <c r="L51" s="437"/>
      <c r="M51" s="437"/>
    </row>
    <row r="52" spans="5:13" ht="18.75" customHeight="1" thickTop="1" thickBot="1">
      <c r="E52" s="250" t="s">
        <v>650</v>
      </c>
      <c r="F52" s="436" t="s">
        <v>2595</v>
      </c>
      <c r="G52" s="437"/>
      <c r="H52" s="437"/>
      <c r="I52" s="437"/>
      <c r="J52" s="437"/>
      <c r="K52" s="437"/>
      <c r="L52" s="437"/>
      <c r="M52" s="437"/>
    </row>
    <row r="53" spans="5:13" ht="18.75" customHeight="1" thickTop="1"/>
    <row r="54" spans="5:13" ht="18.75" customHeight="1"/>
    <row r="55" spans="5:13" ht="18.75" customHeight="1"/>
    <row r="56" spans="5:13" ht="18.75" customHeight="1"/>
    <row r="57" spans="5:13" ht="18.75" customHeight="1"/>
    <row r="58" spans="5:13" ht="18.75" customHeight="1"/>
    <row r="59" spans="5:13" ht="18.75" customHeight="1"/>
    <row r="60" spans="5:13" ht="18.75" customHeight="1"/>
    <row r="61" spans="5:13" ht="18.75" customHeight="1"/>
    <row r="62" spans="5:13" ht="18.75" customHeight="1"/>
    <row r="63" spans="5:13" ht="18.75" customHeight="1"/>
    <row r="64" spans="5:13" ht="18.75" customHeight="1"/>
    <row r="65" ht="18.75" customHeight="1"/>
    <row r="66" ht="18.75" customHeight="1"/>
    <row r="67" ht="18.75" customHeight="1"/>
  </sheetData>
  <mergeCells count="24">
    <mergeCell ref="J19:J29"/>
    <mergeCell ref="J32:J42"/>
    <mergeCell ref="F52:M52"/>
    <mergeCell ref="F47:M47"/>
    <mergeCell ref="F48:M48"/>
    <mergeCell ref="F49:M49"/>
    <mergeCell ref="F50:M50"/>
    <mergeCell ref="F51:M51"/>
    <mergeCell ref="B2:M2"/>
    <mergeCell ref="B46:M46"/>
    <mergeCell ref="B44:G44"/>
    <mergeCell ref="G6:G16"/>
    <mergeCell ref="G19:G29"/>
    <mergeCell ref="G32:G42"/>
    <mergeCell ref="H6:H16"/>
    <mergeCell ref="H19:H29"/>
    <mergeCell ref="H32:H42"/>
    <mergeCell ref="K6:K16"/>
    <mergeCell ref="K19:K29"/>
    <mergeCell ref="K32:K42"/>
    <mergeCell ref="I6:I16"/>
    <mergeCell ref="I19:I29"/>
    <mergeCell ref="I32:I42"/>
    <mergeCell ref="J6:J16"/>
  </mergeCells>
  <hyperlinks>
    <hyperlink ref="A3" location="Т!R81C2" display="ТРИМАЧІ" xr:uid="{00000000-0004-0000-5600-000000000000}"/>
    <hyperlink ref="A4" location="'Прайс-лист'!R1286C2" display="ПРАЙС" xr:uid="{00000000-0004-0000-5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5" tint="0.39997558519241921"/>
  </sheetPr>
  <dimension ref="A1:K4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510" t="s">
        <v>1964</v>
      </c>
      <c r="C2" s="511"/>
      <c r="D2" s="511"/>
      <c r="E2" s="511"/>
      <c r="F2" s="511"/>
      <c r="G2" s="511"/>
      <c r="H2" s="511"/>
      <c r="I2" s="511"/>
      <c r="J2" s="511"/>
      <c r="K2" s="51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16" t="s">
        <v>2491</v>
      </c>
      <c r="C6" s="9" t="s">
        <v>663</v>
      </c>
      <c r="D6" s="10"/>
      <c r="E6" s="27" t="s">
        <v>11</v>
      </c>
      <c r="F6" s="12"/>
      <c r="G6" s="444">
        <v>18</v>
      </c>
      <c r="H6" s="444">
        <v>25</v>
      </c>
      <c r="I6" s="444" t="s">
        <v>3599</v>
      </c>
      <c r="J6" s="9" t="s">
        <v>87</v>
      </c>
      <c r="K6" s="7">
        <f>'Прайс-лист'!N1306</f>
        <v>0</v>
      </c>
    </row>
    <row r="7" spans="1:11" ht="3.75" customHeight="1" thickTop="1" thickBot="1">
      <c r="B7" s="17"/>
      <c r="C7" s="9"/>
      <c r="D7" s="10"/>
      <c r="E7" s="15"/>
      <c r="F7" s="13"/>
      <c r="G7" s="444"/>
      <c r="H7" s="444"/>
      <c r="I7" s="444"/>
      <c r="J7" s="175"/>
    </row>
    <row r="8" spans="1:11" ht="18.75" customHeight="1" thickTop="1" thickBot="1">
      <c r="B8" s="16" t="s">
        <v>2492</v>
      </c>
      <c r="C8" s="9" t="s">
        <v>664</v>
      </c>
      <c r="D8" s="10"/>
      <c r="E8" s="242" t="s">
        <v>438</v>
      </c>
      <c r="F8" s="14"/>
      <c r="G8" s="444"/>
      <c r="H8" s="444"/>
      <c r="I8" s="444"/>
      <c r="J8" s="9" t="s">
        <v>87</v>
      </c>
      <c r="K8" s="7">
        <f>'Прайс-лист'!N1307</f>
        <v>0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2493</v>
      </c>
      <c r="C10" s="9" t="s">
        <v>665</v>
      </c>
      <c r="D10" s="10"/>
      <c r="E10" s="228" t="s">
        <v>207</v>
      </c>
      <c r="F10" s="12"/>
      <c r="G10" s="444"/>
      <c r="H10" s="444"/>
      <c r="I10" s="444"/>
      <c r="J10" s="9">
        <v>9.5000000000000001E-2</v>
      </c>
      <c r="K10" s="7">
        <f>'Прайс-лист'!N1308</f>
        <v>121.60198475867907</v>
      </c>
    </row>
    <row r="11" spans="1:11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7.5" customHeight="1" thickBot="1"/>
    <row r="13" spans="1:11" ht="18.75" customHeight="1" thickTop="1" thickBot="1">
      <c r="B13" s="16" t="s">
        <v>2494</v>
      </c>
      <c r="C13" s="9" t="s">
        <v>670</v>
      </c>
      <c r="D13" s="10"/>
      <c r="E13" s="27" t="s">
        <v>11</v>
      </c>
      <c r="F13" s="12"/>
      <c r="G13" s="444">
        <v>18</v>
      </c>
      <c r="H13" s="444">
        <v>25</v>
      </c>
      <c r="I13" s="444" t="s">
        <v>3600</v>
      </c>
      <c r="J13" s="9" t="s">
        <v>87</v>
      </c>
      <c r="K13" s="7">
        <f>'Прайс-лист'!N1309</f>
        <v>0</v>
      </c>
    </row>
    <row r="14" spans="1:11" ht="3.75" customHeight="1" thickTop="1" thickBot="1">
      <c r="B14" s="17"/>
      <c r="C14" s="9"/>
      <c r="D14" s="10"/>
      <c r="E14" s="15"/>
      <c r="F14" s="13"/>
      <c r="G14" s="444"/>
      <c r="H14" s="444"/>
      <c r="I14" s="444"/>
      <c r="J14" s="175"/>
      <c r="K14" s="7"/>
    </row>
    <row r="15" spans="1:11" ht="18.75" customHeight="1" thickTop="1" thickBot="1">
      <c r="B15" s="16" t="s">
        <v>2495</v>
      </c>
      <c r="C15" s="9" t="s">
        <v>671</v>
      </c>
      <c r="D15" s="10"/>
      <c r="E15" s="242" t="s">
        <v>438</v>
      </c>
      <c r="F15" s="14"/>
      <c r="G15" s="444"/>
      <c r="H15" s="444"/>
      <c r="I15" s="444"/>
      <c r="J15" s="9" t="s">
        <v>87</v>
      </c>
      <c r="K15" s="7">
        <f>'Прайс-лист'!N1310</f>
        <v>0</v>
      </c>
    </row>
    <row r="16" spans="1:11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9"/>
      <c r="K16" s="7"/>
    </row>
    <row r="17" spans="2:11" ht="18.75" customHeight="1" thickTop="1" thickBot="1">
      <c r="B17" s="16" t="s">
        <v>2496</v>
      </c>
      <c r="C17" s="9" t="s">
        <v>672</v>
      </c>
      <c r="D17" s="10"/>
      <c r="E17" s="228" t="s">
        <v>207</v>
      </c>
      <c r="F17" s="12"/>
      <c r="G17" s="444"/>
      <c r="H17" s="444"/>
      <c r="I17" s="444"/>
      <c r="J17" s="9" t="s">
        <v>87</v>
      </c>
      <c r="K17" s="7">
        <f>'Прайс-лист'!N1311</f>
        <v>191.08883319220996</v>
      </c>
    </row>
    <row r="18" spans="2:11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4"/>
    </row>
    <row r="19" spans="2:11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26"/>
    </row>
    <row r="20" spans="2:11" ht="18.75" customHeight="1" thickTop="1" thickBot="1">
      <c r="B20" s="16" t="s">
        <v>2497</v>
      </c>
      <c r="C20" s="9" t="s">
        <v>674</v>
      </c>
      <c r="D20" s="10"/>
      <c r="E20" s="27" t="s">
        <v>11</v>
      </c>
      <c r="F20" s="12"/>
      <c r="G20" s="444">
        <v>18</v>
      </c>
      <c r="H20" s="444">
        <v>25</v>
      </c>
      <c r="I20" s="444" t="s">
        <v>3601</v>
      </c>
      <c r="J20" s="9" t="s">
        <v>87</v>
      </c>
      <c r="K20" s="7">
        <f>'Прайс-лист'!N1312</f>
        <v>0</v>
      </c>
    </row>
    <row r="21" spans="2:11" ht="3.75" customHeight="1" thickTop="1" thickBot="1">
      <c r="B21" s="17"/>
      <c r="C21" s="9"/>
      <c r="D21" s="10"/>
      <c r="E21" s="15"/>
      <c r="F21" s="13"/>
      <c r="G21" s="444"/>
      <c r="H21" s="444"/>
      <c r="I21" s="444"/>
      <c r="J21" s="175"/>
      <c r="K21" s="7"/>
    </row>
    <row r="22" spans="2:11" ht="18.75" customHeight="1" thickTop="1" thickBot="1">
      <c r="B22" s="16" t="s">
        <v>2498</v>
      </c>
      <c r="C22" s="9" t="s">
        <v>675</v>
      </c>
      <c r="D22" s="10"/>
      <c r="E22" s="242" t="s">
        <v>438</v>
      </c>
      <c r="F22" s="14"/>
      <c r="G22" s="444"/>
      <c r="H22" s="444"/>
      <c r="I22" s="444"/>
      <c r="J22" s="9" t="s">
        <v>87</v>
      </c>
      <c r="K22" s="7">
        <f>'Прайс-лист'!N1313</f>
        <v>0</v>
      </c>
    </row>
    <row r="23" spans="2:11" ht="3.75" customHeight="1" thickTop="1" thickBot="1">
      <c r="B23" s="17"/>
      <c r="C23" s="9"/>
      <c r="D23" s="10"/>
      <c r="E23" s="15"/>
      <c r="F23" s="14"/>
      <c r="G23" s="444"/>
      <c r="H23" s="444"/>
      <c r="I23" s="444"/>
      <c r="J23" s="9"/>
      <c r="K23" s="7"/>
    </row>
    <row r="24" spans="2:11" ht="18.75" customHeight="1" thickTop="1" thickBot="1">
      <c r="B24" s="16" t="s">
        <v>2499</v>
      </c>
      <c r="C24" s="9" t="s">
        <v>676</v>
      </c>
      <c r="D24" s="10"/>
      <c r="E24" s="228" t="s">
        <v>207</v>
      </c>
      <c r="F24" s="12"/>
      <c r="G24" s="444"/>
      <c r="H24" s="444"/>
      <c r="I24" s="444"/>
      <c r="J24" s="9" t="s">
        <v>87</v>
      </c>
      <c r="K24" s="7">
        <f>'Прайс-лист'!N1314</f>
        <v>222.3579149872989</v>
      </c>
    </row>
    <row r="25" spans="2:11" ht="7.5" customHeight="1" thickTop="1"/>
    <row r="26" spans="2:11" ht="37.5" customHeight="1">
      <c r="B26" s="513" t="s">
        <v>18</v>
      </c>
      <c r="C26" s="514"/>
      <c r="D26" s="514"/>
      <c r="E26" s="514"/>
      <c r="F26" s="514"/>
      <c r="G26" s="515"/>
    </row>
    <row r="27" spans="2:11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2:11" ht="18.75" customHeight="1" thickBot="1">
      <c r="B28" s="437" t="s">
        <v>3604</v>
      </c>
      <c r="C28" s="437"/>
      <c r="D28" s="437"/>
      <c r="E28" s="437"/>
      <c r="F28" s="437"/>
      <c r="G28" s="437"/>
      <c r="H28" s="437"/>
      <c r="I28" s="437"/>
      <c r="J28" s="437"/>
      <c r="K28" s="437"/>
    </row>
    <row r="29" spans="2:11" ht="18.75" customHeight="1" thickTop="1" thickBot="1">
      <c r="E29" s="27" t="s">
        <v>11</v>
      </c>
      <c r="F29" s="436" t="s">
        <v>39</v>
      </c>
      <c r="G29" s="437"/>
      <c r="H29" s="437"/>
    </row>
    <row r="30" spans="2:11" ht="18.75" customHeight="1" thickTop="1" thickBot="1">
      <c r="E30" s="242" t="s">
        <v>438</v>
      </c>
      <c r="F30" s="436" t="s">
        <v>2581</v>
      </c>
      <c r="G30" s="437"/>
      <c r="H30" s="437"/>
    </row>
    <row r="31" spans="2:11" ht="18.75" customHeight="1" thickTop="1" thickBot="1">
      <c r="E31" s="228" t="s">
        <v>207</v>
      </c>
      <c r="F31" s="436" t="s">
        <v>2596</v>
      </c>
      <c r="G31" s="437"/>
      <c r="H31" s="437"/>
      <c r="I31" s="437"/>
      <c r="J31" s="437"/>
      <c r="K31" s="437"/>
    </row>
    <row r="32" spans="2:11" ht="7.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mergeCells count="15">
    <mergeCell ref="F30:H30"/>
    <mergeCell ref="F31:K31"/>
    <mergeCell ref="B26:G26"/>
    <mergeCell ref="G20:G24"/>
    <mergeCell ref="H20:H24"/>
    <mergeCell ref="I20:I24"/>
    <mergeCell ref="B28:K28"/>
    <mergeCell ref="F29:H29"/>
    <mergeCell ref="B2:K2"/>
    <mergeCell ref="G6:G10"/>
    <mergeCell ref="H6:H10"/>
    <mergeCell ref="I6:I10"/>
    <mergeCell ref="G13:G17"/>
    <mergeCell ref="H13:H17"/>
    <mergeCell ref="I13:I17"/>
  </mergeCells>
  <hyperlinks>
    <hyperlink ref="A3" location="Т!R81C3" display="ТРИМАЧІ" xr:uid="{00000000-0004-0000-5700-000000000000}"/>
    <hyperlink ref="A4" location="'Прайс-лист'!R1310C2" display="ПРАЙС" xr:uid="{00000000-0004-0000-5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5" tint="0.39997558519241921"/>
  </sheetPr>
  <dimension ref="A1:M5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8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510" t="s">
        <v>2524</v>
      </c>
      <c r="C2" s="511"/>
      <c r="D2" s="511"/>
      <c r="E2" s="511"/>
      <c r="F2" s="511"/>
      <c r="G2" s="511"/>
      <c r="H2" s="511"/>
      <c r="I2" s="511"/>
      <c r="J2" s="511"/>
      <c r="K2" s="51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2500</v>
      </c>
      <c r="C6" s="9" t="s">
        <v>2512</v>
      </c>
      <c r="D6" s="10"/>
      <c r="E6" s="230" t="s">
        <v>212</v>
      </c>
      <c r="F6" s="12"/>
      <c r="G6" s="444">
        <v>34</v>
      </c>
      <c r="H6" s="444">
        <v>25</v>
      </c>
      <c r="I6" s="516" t="s">
        <v>3599</v>
      </c>
      <c r="J6" s="9">
        <v>7.4999999999999997E-2</v>
      </c>
      <c r="K6" s="7">
        <f>'Прайс-лист'!N1325</f>
        <v>75.945385000000002</v>
      </c>
    </row>
    <row r="7" spans="1:11" ht="3.75" customHeight="1" thickTop="1" thickBot="1">
      <c r="C7" s="9"/>
      <c r="D7" s="10"/>
      <c r="E7" s="13"/>
      <c r="F7" s="13"/>
      <c r="G7" s="444"/>
      <c r="H7" s="444"/>
      <c r="I7" s="516"/>
      <c r="J7" s="9"/>
    </row>
    <row r="8" spans="1:11" ht="18.75" customHeight="1" thickTop="1" thickBot="1">
      <c r="B8" s="16" t="s">
        <v>2501</v>
      </c>
      <c r="C8" s="9" t="s">
        <v>2513</v>
      </c>
      <c r="D8" s="10"/>
      <c r="E8" s="231" t="s">
        <v>213</v>
      </c>
      <c r="F8" s="14"/>
      <c r="G8" s="444"/>
      <c r="H8" s="444"/>
      <c r="I8" s="516"/>
      <c r="J8" s="9" t="s">
        <v>87</v>
      </c>
      <c r="K8" s="7">
        <f>'Прайс-лист'!N1326</f>
        <v>417.19219199999998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516"/>
      <c r="J9" s="9"/>
    </row>
    <row r="10" spans="1:11" ht="18.75" customHeight="1" thickTop="1" thickBot="1">
      <c r="B10" s="16" t="s">
        <v>2503</v>
      </c>
      <c r="C10" s="9" t="s">
        <v>2514</v>
      </c>
      <c r="D10" s="10"/>
      <c r="E10" s="243" t="s">
        <v>443</v>
      </c>
      <c r="F10" s="12"/>
      <c r="G10" s="444"/>
      <c r="H10" s="444"/>
      <c r="I10" s="516"/>
      <c r="J10" s="9" t="s">
        <v>87</v>
      </c>
      <c r="K10" s="7">
        <f>'Прайс-лист'!N1327</f>
        <v>0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516"/>
      <c r="J11" s="9"/>
    </row>
    <row r="12" spans="1:11" ht="18.75" customHeight="1" thickTop="1" thickBot="1">
      <c r="B12" s="16" t="s">
        <v>2502</v>
      </c>
      <c r="C12" s="9" t="s">
        <v>2515</v>
      </c>
      <c r="D12" s="10"/>
      <c r="E12" s="233" t="s">
        <v>215</v>
      </c>
      <c r="F12" s="12"/>
      <c r="G12" s="444"/>
      <c r="H12" s="444"/>
      <c r="I12" s="516"/>
      <c r="J12" s="9" t="s">
        <v>87</v>
      </c>
      <c r="K12" s="7">
        <f>'Прайс-лист'!N1328</f>
        <v>0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</row>
    <row r="14" spans="1:11" ht="7.5" customHeight="1" thickBot="1">
      <c r="I14" s="310"/>
    </row>
    <row r="15" spans="1:11" ht="18.75" customHeight="1" thickTop="1" thickBot="1">
      <c r="B15" s="8" t="s">
        <v>2504</v>
      </c>
      <c r="C15" s="9" t="s">
        <v>2516</v>
      </c>
      <c r="D15" s="10"/>
      <c r="E15" s="230" t="s">
        <v>212</v>
      </c>
      <c r="F15" s="12"/>
      <c r="G15" s="444">
        <v>34</v>
      </c>
      <c r="H15" s="444">
        <v>25</v>
      </c>
      <c r="I15" s="516" t="s">
        <v>3600</v>
      </c>
      <c r="J15" s="9" t="s">
        <v>87</v>
      </c>
      <c r="K15" s="7">
        <f>'Прайс-лист'!N1329</f>
        <v>95.981323000000003</v>
      </c>
    </row>
    <row r="16" spans="1:11" ht="3.75" customHeight="1" thickTop="1" thickBot="1">
      <c r="C16" s="9"/>
      <c r="D16" s="10"/>
      <c r="E16" s="13"/>
      <c r="F16" s="13"/>
      <c r="G16" s="444"/>
      <c r="H16" s="444"/>
      <c r="I16" s="516"/>
      <c r="J16" s="9"/>
      <c r="K16" s="7"/>
    </row>
    <row r="17" spans="2:11" ht="18.75" customHeight="1" thickTop="1" thickBot="1">
      <c r="B17" s="16" t="s">
        <v>2505</v>
      </c>
      <c r="C17" s="9" t="s">
        <v>2517</v>
      </c>
      <c r="D17" s="10"/>
      <c r="E17" s="231" t="s">
        <v>213</v>
      </c>
      <c r="F17" s="14"/>
      <c r="G17" s="444"/>
      <c r="H17" s="444"/>
      <c r="I17" s="516"/>
      <c r="J17" s="9" t="s">
        <v>87</v>
      </c>
      <c r="K17" s="7">
        <f>'Прайс-лист'!N1330</f>
        <v>448.46728899999999</v>
      </c>
    </row>
    <row r="18" spans="2:11" ht="3.75" customHeight="1" thickTop="1" thickBot="1">
      <c r="B18" s="17"/>
      <c r="C18" s="9"/>
      <c r="D18" s="10"/>
      <c r="E18" s="15"/>
      <c r="F18" s="14"/>
      <c r="G18" s="444"/>
      <c r="H18" s="444"/>
      <c r="I18" s="516"/>
      <c r="J18" s="9"/>
      <c r="K18" s="7"/>
    </row>
    <row r="19" spans="2:11" ht="18.75" customHeight="1" thickTop="1" thickBot="1">
      <c r="B19" s="16" t="s">
        <v>2506</v>
      </c>
      <c r="C19" s="9" t="s">
        <v>2518</v>
      </c>
      <c r="D19" s="10"/>
      <c r="E19" s="243" t="s">
        <v>443</v>
      </c>
      <c r="F19" s="12"/>
      <c r="G19" s="444"/>
      <c r="H19" s="444"/>
      <c r="I19" s="516"/>
      <c r="J19" s="9" t="s">
        <v>87</v>
      </c>
      <c r="K19" s="7">
        <f>'Прайс-лист'!N1331</f>
        <v>0</v>
      </c>
    </row>
    <row r="20" spans="2:11" ht="3.75" customHeight="1" thickTop="1" thickBot="1">
      <c r="B20" s="17"/>
      <c r="C20" s="9"/>
      <c r="D20" s="10"/>
      <c r="E20" s="15"/>
      <c r="F20" s="14"/>
      <c r="G20" s="444"/>
      <c r="H20" s="444"/>
      <c r="I20" s="516"/>
      <c r="J20" s="9"/>
    </row>
    <row r="21" spans="2:11" ht="18.75" customHeight="1" thickTop="1" thickBot="1">
      <c r="B21" s="16" t="s">
        <v>2507</v>
      </c>
      <c r="C21" s="9" t="s">
        <v>2519</v>
      </c>
      <c r="D21" s="10"/>
      <c r="E21" s="233" t="s">
        <v>215</v>
      </c>
      <c r="F21" s="12"/>
      <c r="G21" s="444"/>
      <c r="H21" s="444"/>
      <c r="I21" s="516"/>
      <c r="J21" s="9" t="s">
        <v>87</v>
      </c>
      <c r="K21" s="7">
        <f>'Прайс-лист'!N1332</f>
        <v>0</v>
      </c>
    </row>
    <row r="22" spans="2:11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</row>
    <row r="23" spans="2:11" ht="7.5" customHeight="1" thickBot="1">
      <c r="I23" s="310"/>
    </row>
    <row r="24" spans="2:11" ht="18.75" customHeight="1" thickTop="1" thickBot="1">
      <c r="B24" s="8" t="s">
        <v>2508</v>
      </c>
      <c r="C24" s="9" t="s">
        <v>2520</v>
      </c>
      <c r="D24" s="10"/>
      <c r="E24" s="230" t="s">
        <v>212</v>
      </c>
      <c r="F24" s="12"/>
      <c r="G24" s="444">
        <v>34</v>
      </c>
      <c r="H24" s="444">
        <v>25</v>
      </c>
      <c r="I24" s="516" t="s">
        <v>3601</v>
      </c>
      <c r="J24" s="9" t="s">
        <v>87</v>
      </c>
      <c r="K24" s="7">
        <f>'Прайс-лист'!N1333</f>
        <v>0</v>
      </c>
    </row>
    <row r="25" spans="2:11" ht="3.75" customHeight="1" thickTop="1" thickBot="1">
      <c r="C25" s="9"/>
      <c r="D25" s="10"/>
      <c r="E25" s="13"/>
      <c r="F25" s="13"/>
      <c r="G25" s="444"/>
      <c r="H25" s="444"/>
      <c r="I25" s="516"/>
      <c r="J25" s="9"/>
      <c r="K25" s="7"/>
    </row>
    <row r="26" spans="2:11" ht="18.75" customHeight="1" thickTop="1" thickBot="1">
      <c r="B26" s="16" t="s">
        <v>2509</v>
      </c>
      <c r="C26" s="9" t="s">
        <v>2521</v>
      </c>
      <c r="D26" s="10"/>
      <c r="E26" s="231" t="s">
        <v>213</v>
      </c>
      <c r="F26" s="14"/>
      <c r="G26" s="444"/>
      <c r="H26" s="444"/>
      <c r="I26" s="516"/>
      <c r="J26" s="9" t="s">
        <v>87</v>
      </c>
      <c r="K26" s="7">
        <f>'Прайс-лист'!N1334</f>
        <v>0</v>
      </c>
    </row>
    <row r="27" spans="2:11" ht="3.75" customHeight="1" thickTop="1" thickBot="1">
      <c r="B27" s="17"/>
      <c r="C27" s="9"/>
      <c r="D27" s="10"/>
      <c r="E27" s="15"/>
      <c r="F27" s="14"/>
      <c r="G27" s="444"/>
      <c r="H27" s="444"/>
      <c r="I27" s="516"/>
      <c r="J27" s="9"/>
      <c r="K27" s="7"/>
    </row>
    <row r="28" spans="2:11" ht="18.75" customHeight="1" thickTop="1" thickBot="1">
      <c r="B28" s="16" t="s">
        <v>2510</v>
      </c>
      <c r="C28" s="9" t="s">
        <v>2522</v>
      </c>
      <c r="D28" s="10"/>
      <c r="E28" s="243" t="s">
        <v>443</v>
      </c>
      <c r="F28" s="12"/>
      <c r="G28" s="444"/>
      <c r="H28" s="444"/>
      <c r="I28" s="516"/>
      <c r="J28" s="9" t="s">
        <v>87</v>
      </c>
      <c r="K28" s="7">
        <f>'Прайс-лист'!N1335</f>
        <v>0</v>
      </c>
    </row>
    <row r="29" spans="2:11" ht="3.75" customHeight="1" thickTop="1" thickBot="1">
      <c r="B29" s="17"/>
      <c r="C29" s="9"/>
      <c r="D29" s="10"/>
      <c r="E29" s="15"/>
      <c r="F29" s="14"/>
      <c r="G29" s="444"/>
      <c r="H29" s="444"/>
      <c r="I29" s="516"/>
      <c r="J29" s="9"/>
    </row>
    <row r="30" spans="2:11" ht="18.75" customHeight="1" thickTop="1" thickBot="1">
      <c r="B30" s="16" t="s">
        <v>2511</v>
      </c>
      <c r="C30" s="9" t="s">
        <v>2523</v>
      </c>
      <c r="D30" s="10"/>
      <c r="E30" s="233" t="s">
        <v>215</v>
      </c>
      <c r="F30" s="12"/>
      <c r="G30" s="444"/>
      <c r="H30" s="444"/>
      <c r="I30" s="516"/>
      <c r="J30" s="9" t="s">
        <v>87</v>
      </c>
      <c r="K30" s="7">
        <f>'Прайс-лист'!N1336</f>
        <v>0</v>
      </c>
    </row>
    <row r="31" spans="2:11" ht="7.5" customHeight="1" thickTop="1"/>
    <row r="32" spans="2:11" ht="37.5" customHeight="1">
      <c r="B32" s="513" t="s">
        <v>18</v>
      </c>
      <c r="C32" s="514"/>
      <c r="D32" s="514"/>
      <c r="E32" s="514"/>
      <c r="F32" s="514"/>
      <c r="G32" s="515"/>
    </row>
    <row r="33" spans="2:11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 ht="18.75" customHeight="1" thickBot="1">
      <c r="B34" s="437" t="s">
        <v>4014</v>
      </c>
      <c r="C34" s="437"/>
      <c r="D34" s="437"/>
      <c r="E34" s="437"/>
      <c r="F34" s="437"/>
      <c r="G34" s="437"/>
      <c r="H34" s="437"/>
      <c r="I34" s="437"/>
      <c r="J34" s="437"/>
      <c r="K34" s="437"/>
    </row>
    <row r="35" spans="2:11" ht="18.75" customHeight="1" thickTop="1" thickBot="1">
      <c r="E35" s="230" t="s">
        <v>212</v>
      </c>
      <c r="F35" s="436" t="s">
        <v>2597</v>
      </c>
      <c r="G35" s="437"/>
      <c r="H35" s="437"/>
      <c r="I35" s="437"/>
      <c r="J35" s="437"/>
      <c r="K35" s="437"/>
    </row>
    <row r="36" spans="2:11" ht="18.75" customHeight="1" thickTop="1" thickBot="1">
      <c r="E36" s="231" t="s">
        <v>213</v>
      </c>
      <c r="F36" s="436" t="s">
        <v>2576</v>
      </c>
      <c r="G36" s="437"/>
      <c r="H36" s="437"/>
      <c r="I36" s="437"/>
      <c r="J36" s="437"/>
      <c r="K36" s="437"/>
    </row>
    <row r="37" spans="2:11" ht="18.75" customHeight="1" thickTop="1" thickBot="1">
      <c r="E37" s="243" t="s">
        <v>443</v>
      </c>
      <c r="F37" s="436" t="s">
        <v>2598</v>
      </c>
      <c r="G37" s="437"/>
      <c r="H37" s="437"/>
      <c r="I37" s="437"/>
      <c r="J37" s="437"/>
      <c r="K37" s="437"/>
    </row>
    <row r="38" spans="2:11" ht="18.75" customHeight="1" thickTop="1" thickBot="1">
      <c r="E38" s="233" t="s">
        <v>215</v>
      </c>
      <c r="F38" s="436" t="s">
        <v>2599</v>
      </c>
      <c r="G38" s="437"/>
      <c r="H38" s="437"/>
      <c r="I38" s="437"/>
      <c r="J38" s="437"/>
      <c r="K38" s="437"/>
    </row>
    <row r="39" spans="2:11" ht="18.75" customHeight="1" thickTop="1"/>
    <row r="40" spans="2:11" ht="18.75" customHeight="1"/>
    <row r="41" spans="2:11" ht="18.75" customHeight="1"/>
    <row r="42" spans="2:11" ht="18.75" customHeight="1"/>
    <row r="43" spans="2:11" ht="18.75" customHeight="1"/>
    <row r="44" spans="2:11" ht="18.75" customHeight="1"/>
    <row r="45" spans="2:11" ht="18.75" customHeight="1"/>
    <row r="46" spans="2:11" ht="18.75" customHeight="1"/>
    <row r="47" spans="2:11" ht="18.75" customHeight="1"/>
    <row r="48" spans="2:11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6">
    <mergeCell ref="B2:K2"/>
    <mergeCell ref="G6:G12"/>
    <mergeCell ref="H6:H12"/>
    <mergeCell ref="I6:I12"/>
    <mergeCell ref="F38:K38"/>
    <mergeCell ref="G15:G21"/>
    <mergeCell ref="H15:H21"/>
    <mergeCell ref="I15:I21"/>
    <mergeCell ref="G24:G30"/>
    <mergeCell ref="H24:H30"/>
    <mergeCell ref="I24:I30"/>
    <mergeCell ref="B32:G32"/>
    <mergeCell ref="B34:K34"/>
    <mergeCell ref="F35:K35"/>
    <mergeCell ref="F36:K36"/>
    <mergeCell ref="F37:K37"/>
  </mergeCells>
  <hyperlinks>
    <hyperlink ref="A3" location="Т!R81C4" display="ТРИМАЧІ" xr:uid="{00000000-0004-0000-5800-000000000000}"/>
    <hyperlink ref="A4" location="'Прайс-лист'!R1330C2" display="ПРАЙС" xr:uid="{00000000-0004-0000-5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Q37"/>
  <sheetViews>
    <sheetView zoomScaleNormal="100" workbookViewId="0">
      <selection activeCell="A3" sqref="A3"/>
    </sheetView>
  </sheetViews>
  <sheetFormatPr defaultColWidth="0" defaultRowHeight="16.5" zeroHeight="1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42.85546875" style="4" customWidth="1"/>
    <col min="13" max="15" width="9.140625" style="4" customWidth="1"/>
    <col min="16" max="16" width="5.28515625" style="4" customWidth="1"/>
    <col min="17" max="17" width="7.140625" style="4" customWidth="1"/>
    <col min="18" max="16384" width="9.140625" style="4" hidden="1"/>
  </cols>
  <sheetData>
    <row r="1" spans="1:17" ht="15" customHeight="1">
      <c r="Q1" s="251"/>
    </row>
    <row r="2" spans="1:17" ht="37.5" customHeight="1">
      <c r="B2" s="441" t="s">
        <v>1206</v>
      </c>
      <c r="C2" s="442"/>
      <c r="D2" s="442"/>
      <c r="E2" s="442"/>
      <c r="F2" s="442"/>
      <c r="G2" s="442"/>
      <c r="H2" s="442"/>
      <c r="I2" s="442"/>
      <c r="J2" s="442"/>
      <c r="K2" s="443"/>
      <c r="Q2" s="251"/>
    </row>
    <row r="3" spans="1:17" ht="22.5" customHeight="1">
      <c r="A3" s="30" t="s">
        <v>1</v>
      </c>
      <c r="Q3" s="251"/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  <c r="Q4" s="251"/>
    </row>
    <row r="5" spans="1:17" ht="7.5" customHeight="1" thickBot="1">
      <c r="Q5" s="251"/>
    </row>
    <row r="6" spans="1:17" ht="18.75" customHeight="1" thickTop="1" thickBot="1">
      <c r="B6" s="8" t="s">
        <v>1200</v>
      </c>
      <c r="C6" s="9" t="s">
        <v>1199</v>
      </c>
      <c r="D6" s="10"/>
      <c r="E6" s="11" t="s">
        <v>385</v>
      </c>
      <c r="F6" s="12"/>
      <c r="G6" s="444">
        <v>110</v>
      </c>
      <c r="H6" s="444">
        <v>26</v>
      </c>
      <c r="I6" s="444" t="s">
        <v>1204</v>
      </c>
      <c r="J6" s="9" t="s">
        <v>87</v>
      </c>
      <c r="K6" s="7">
        <f>'Прайс-лист'!N16</f>
        <v>99.418308396274341</v>
      </c>
      <c r="Q6" s="251"/>
    </row>
    <row r="7" spans="1:17" ht="3.75" customHeight="1" thickTop="1" thickBot="1">
      <c r="C7" s="9"/>
      <c r="D7" s="10"/>
      <c r="E7" s="13"/>
      <c r="F7" s="13"/>
      <c r="G7" s="444"/>
      <c r="H7" s="444"/>
      <c r="I7" s="444"/>
      <c r="J7" s="175"/>
      <c r="Q7" s="251"/>
    </row>
    <row r="8" spans="1:17" ht="18.75" customHeight="1" thickTop="1" thickBot="1">
      <c r="B8" s="16" t="s">
        <v>1201</v>
      </c>
      <c r="C8" s="9" t="s">
        <v>229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'Прайс-лист'!N17</f>
        <v>396.05766435901779</v>
      </c>
      <c r="Q8" s="251"/>
    </row>
    <row r="9" spans="1:17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  <c r="Q9" s="251"/>
    </row>
    <row r="10" spans="1:17" ht="18.75" customHeight="1" thickTop="1" thickBot="1">
      <c r="B10" s="16" t="s">
        <v>1202</v>
      </c>
      <c r="C10" s="9" t="s">
        <v>230</v>
      </c>
      <c r="D10" s="10"/>
      <c r="E10" s="28" t="s">
        <v>386</v>
      </c>
      <c r="F10" s="12"/>
      <c r="G10" s="444"/>
      <c r="H10" s="444"/>
      <c r="I10" s="444"/>
      <c r="J10" s="9" t="s">
        <v>87</v>
      </c>
      <c r="K10" s="7">
        <f>'Прайс-лист'!N18</f>
        <v>157.73514594411515</v>
      </c>
      <c r="Q10" s="251"/>
    </row>
    <row r="11" spans="1:17" ht="7.5" customHeight="1" thickTop="1">
      <c r="Q11" s="251"/>
    </row>
    <row r="12" spans="1:17" ht="37.5" customHeight="1">
      <c r="B12" s="438" t="s">
        <v>18</v>
      </c>
      <c r="C12" s="439"/>
      <c r="D12" s="439"/>
      <c r="E12" s="439"/>
      <c r="F12" s="439"/>
      <c r="G12" s="440"/>
      <c r="Q12" s="251"/>
    </row>
    <row r="13" spans="1:17" ht="7.5" customHeight="1">
      <c r="B13" s="174"/>
      <c r="C13" s="174"/>
      <c r="D13" s="174"/>
      <c r="E13" s="174"/>
      <c r="F13" s="174"/>
      <c r="G13" s="174"/>
      <c r="Q13" s="251"/>
    </row>
    <row r="14" spans="1:17" ht="18.75" customHeight="1" thickBot="1">
      <c r="B14" s="437" t="s">
        <v>1205</v>
      </c>
      <c r="C14" s="437"/>
      <c r="D14" s="437"/>
      <c r="E14" s="437"/>
      <c r="F14" s="437"/>
      <c r="G14" s="437"/>
      <c r="H14" s="437"/>
      <c r="I14" s="437"/>
      <c r="J14" s="437"/>
      <c r="K14" s="437"/>
      <c r="L14" s="29"/>
      <c r="Q14" s="251"/>
    </row>
    <row r="15" spans="1:17" ht="18.75" customHeight="1" thickTop="1" thickBot="1">
      <c r="E15" s="11" t="s">
        <v>385</v>
      </c>
      <c r="F15" s="436" t="s">
        <v>38</v>
      </c>
      <c r="G15" s="437"/>
      <c r="H15" s="437"/>
      <c r="Q15" s="251"/>
    </row>
    <row r="16" spans="1:17" ht="18.75" customHeight="1" thickTop="1" thickBot="1">
      <c r="E16" s="27" t="s">
        <v>11</v>
      </c>
      <c r="F16" s="436" t="s">
        <v>39</v>
      </c>
      <c r="G16" s="437"/>
      <c r="H16" s="437"/>
      <c r="Q16" s="251"/>
    </row>
    <row r="17" spans="5:17" ht="18.75" customHeight="1" thickTop="1" thickBot="1">
      <c r="E17" s="28" t="s">
        <v>386</v>
      </c>
      <c r="F17" s="436" t="s">
        <v>40</v>
      </c>
      <c r="G17" s="437"/>
      <c r="H17" s="437"/>
      <c r="Q17" s="251"/>
    </row>
    <row r="18" spans="5:17" ht="18.75" customHeight="1" thickTop="1">
      <c r="Q18" s="251"/>
    </row>
    <row r="19" spans="5:17" ht="18.75" customHeight="1">
      <c r="Q19" s="251"/>
    </row>
    <row r="20" spans="5:17" ht="18.75" hidden="1" customHeight="1"/>
    <row r="21" spans="5:17" ht="18.75" hidden="1" customHeight="1"/>
    <row r="22" spans="5:17" ht="18.75" hidden="1" customHeight="1"/>
    <row r="23" spans="5:17" ht="18.75" hidden="1" customHeight="1"/>
    <row r="24" spans="5:17" ht="18.75" hidden="1" customHeight="1"/>
    <row r="25" spans="5:17" ht="18.75" hidden="1" customHeight="1"/>
    <row r="26" spans="5:17" ht="18.75" hidden="1" customHeight="1"/>
    <row r="27" spans="5:17" ht="18.75" hidden="1" customHeight="1"/>
    <row r="28" spans="5:17" ht="18.75" hidden="1" customHeight="1"/>
    <row r="29" spans="5:17" ht="18.75" hidden="1" customHeight="1"/>
    <row r="30" spans="5:17" ht="18.75" hidden="1" customHeight="1"/>
    <row r="31" spans="5:17" ht="18.75" hidden="1" customHeight="1"/>
    <row r="32" spans="5:17" ht="18.75" hidden="1" customHeight="1"/>
    <row r="33" ht="18.75" hidden="1" customHeight="1"/>
    <row r="34" ht="18.75" hidden="1" customHeight="1"/>
    <row r="35" ht="18.75" hidden="1" customHeight="1"/>
    <row r="36" ht="18.75" hidden="1" customHeight="1"/>
    <row r="37" ht="18.75" hidden="1" customHeight="1"/>
  </sheetData>
  <mergeCells count="9">
    <mergeCell ref="F15:H15"/>
    <mergeCell ref="F16:H16"/>
    <mergeCell ref="F17:H17"/>
    <mergeCell ref="B12:G12"/>
    <mergeCell ref="B2:K2"/>
    <mergeCell ref="G6:G10"/>
    <mergeCell ref="H6:H10"/>
    <mergeCell ref="I6:I10"/>
    <mergeCell ref="B14:K14"/>
  </mergeCells>
  <hyperlinks>
    <hyperlink ref="A3" location="Т!R3C2" display="ГРУПА" xr:uid="{00000000-0004-0000-0800-000000000000}"/>
    <hyperlink ref="A4" location="'Прайс-лист'!R17C2" display="ПРАЙС" xr:uid="{00000000-0004-0000-08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5" tint="0.39997558519241921"/>
  </sheetPr>
  <dimension ref="A1:M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5" t="s">
        <v>1965</v>
      </c>
      <c r="C2" s="476"/>
      <c r="D2" s="476"/>
      <c r="E2" s="476"/>
      <c r="F2" s="476"/>
      <c r="G2" s="476"/>
      <c r="H2" s="476"/>
      <c r="I2" s="476"/>
      <c r="J2" s="476"/>
      <c r="K2" s="477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2527</v>
      </c>
      <c r="C6" s="9" t="s">
        <v>2525</v>
      </c>
      <c r="D6" s="10"/>
      <c r="E6" s="11" t="s">
        <v>385</v>
      </c>
      <c r="F6" s="12"/>
      <c r="G6" s="444">
        <v>18</v>
      </c>
      <c r="H6" s="444" t="s">
        <v>3599</v>
      </c>
      <c r="I6" s="444" t="s">
        <v>3605</v>
      </c>
      <c r="J6" s="9">
        <v>5.7000000000000002E-2</v>
      </c>
      <c r="K6" s="7">
        <f>'Прайс-лист'!N1347</f>
        <v>53.852307535986455</v>
      </c>
    </row>
    <row r="7" spans="1:11" ht="3.75" customHeight="1" thickTop="1" thickBot="1">
      <c r="C7" s="9"/>
      <c r="D7" s="10"/>
      <c r="E7" s="13"/>
      <c r="F7" s="13"/>
      <c r="G7" s="444"/>
      <c r="H7" s="444"/>
      <c r="I7" s="444"/>
      <c r="J7" s="9"/>
    </row>
    <row r="8" spans="1:11" ht="18.75" customHeight="1" thickTop="1" thickBot="1">
      <c r="B8" s="16" t="s">
        <v>2528</v>
      </c>
      <c r="C8" s="9" t="s">
        <v>694</v>
      </c>
      <c r="D8" s="10"/>
      <c r="E8" s="27" t="s">
        <v>11</v>
      </c>
      <c r="F8" s="14"/>
      <c r="G8" s="444"/>
      <c r="H8" s="444"/>
      <c r="I8" s="444"/>
      <c r="J8" s="9" t="s">
        <v>87</v>
      </c>
      <c r="K8" s="7">
        <f>'Прайс-лист'!N1348</f>
        <v>323.11384521591867</v>
      </c>
    </row>
    <row r="9" spans="1:11" ht="3.75" customHeight="1" thickTop="1" thickBot="1">
      <c r="B9" s="17"/>
      <c r="C9" s="9"/>
      <c r="D9" s="10"/>
      <c r="E9" s="15"/>
      <c r="F9" s="14"/>
      <c r="G9" s="444"/>
      <c r="H9" s="444"/>
      <c r="I9" s="444"/>
      <c r="J9" s="9"/>
    </row>
    <row r="10" spans="1:11" ht="18.75" customHeight="1" thickTop="1" thickBot="1">
      <c r="B10" s="16" t="s">
        <v>2529</v>
      </c>
      <c r="C10" s="9" t="s">
        <v>695</v>
      </c>
      <c r="D10" s="10"/>
      <c r="E10" s="242" t="s">
        <v>438</v>
      </c>
      <c r="F10" s="12"/>
      <c r="G10" s="444"/>
      <c r="H10" s="444"/>
      <c r="I10" s="444"/>
      <c r="J10" s="9" t="s">
        <v>87</v>
      </c>
      <c r="K10" s="7">
        <f>'Прайс-лист'!N1349</f>
        <v>85.121389331075349</v>
      </c>
    </row>
    <row r="11" spans="1:11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9"/>
    </row>
    <row r="12" spans="1:11" ht="18.75" customHeight="1" thickTop="1" thickBot="1">
      <c r="B12" s="16" t="s">
        <v>2530</v>
      </c>
      <c r="C12" s="9" t="s">
        <v>696</v>
      </c>
      <c r="D12" s="10"/>
      <c r="E12" s="249" t="s">
        <v>649</v>
      </c>
      <c r="F12" s="12"/>
      <c r="G12" s="444"/>
      <c r="H12" s="444"/>
      <c r="I12" s="444"/>
      <c r="J12" s="9" t="s">
        <v>87</v>
      </c>
      <c r="K12" s="7">
        <f>'Прайс-лист'!N1350</f>
        <v>270.99870889077056</v>
      </c>
    </row>
    <row r="13" spans="1:11" ht="3.75" customHeight="1" thickTop="1" thickBot="1">
      <c r="B13" s="17"/>
      <c r="C13" s="9"/>
      <c r="D13" s="10"/>
      <c r="E13" s="15"/>
      <c r="F13" s="14"/>
      <c r="G13" s="444"/>
      <c r="H13" s="444"/>
      <c r="I13" s="444"/>
      <c r="J13" s="9"/>
    </row>
    <row r="14" spans="1:11" ht="18.75" customHeight="1" thickTop="1" thickBot="1">
      <c r="B14" s="16" t="s">
        <v>2531</v>
      </c>
      <c r="C14" s="9" t="s">
        <v>697</v>
      </c>
      <c r="D14" s="10"/>
      <c r="E14" s="250" t="s">
        <v>650</v>
      </c>
      <c r="F14" s="12"/>
      <c r="G14" s="444"/>
      <c r="H14" s="444"/>
      <c r="I14" s="444"/>
      <c r="J14" s="9" t="s">
        <v>87</v>
      </c>
      <c r="K14" s="7">
        <f>'Прайс-лист'!N1351</f>
        <v>79.909875698560526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2532</v>
      </c>
      <c r="C17" s="9" t="s">
        <v>2526</v>
      </c>
      <c r="D17" s="10"/>
      <c r="E17" s="11" t="s">
        <v>385</v>
      </c>
      <c r="F17" s="12"/>
      <c r="G17" s="444">
        <v>18</v>
      </c>
      <c r="H17" s="444" t="s">
        <v>3600</v>
      </c>
      <c r="I17" s="444" t="s">
        <v>3605</v>
      </c>
      <c r="J17" s="9" t="s">
        <v>87</v>
      </c>
      <c r="K17" s="7">
        <f>'Прайс-лист'!N1352</f>
        <v>62.2143488980483</v>
      </c>
    </row>
    <row r="18" spans="2:11" ht="3.75" customHeight="1" thickTop="1" thickBot="1">
      <c r="C18" s="9"/>
      <c r="D18" s="10"/>
      <c r="E18" s="13"/>
      <c r="F18" s="13"/>
      <c r="G18" s="444"/>
      <c r="H18" s="444"/>
      <c r="I18" s="444"/>
      <c r="J18" s="9"/>
      <c r="K18" s="7"/>
    </row>
    <row r="19" spans="2:11" ht="18.75" customHeight="1" thickTop="1" thickBot="1">
      <c r="B19" s="16" t="s">
        <v>2533</v>
      </c>
      <c r="C19" s="9" t="s">
        <v>700</v>
      </c>
      <c r="D19" s="10"/>
      <c r="E19" s="27" t="s">
        <v>11</v>
      </c>
      <c r="F19" s="14"/>
      <c r="G19" s="444"/>
      <c r="H19" s="444"/>
      <c r="I19" s="444"/>
      <c r="J19" s="9" t="s">
        <v>87</v>
      </c>
      <c r="K19" s="7">
        <f>'Прайс-лист'!N1353</f>
        <v>331.79970127011006</v>
      </c>
    </row>
    <row r="20" spans="2:11" ht="3.75" customHeight="1" thickTop="1" thickBot="1">
      <c r="B20" s="17"/>
      <c r="C20" s="9"/>
      <c r="D20" s="10"/>
      <c r="E20" s="15"/>
      <c r="F20" s="14"/>
      <c r="G20" s="444"/>
      <c r="H20" s="444"/>
      <c r="I20" s="444"/>
      <c r="J20" s="9"/>
      <c r="K20" s="7"/>
    </row>
    <row r="21" spans="2:11" ht="18.75" customHeight="1" thickTop="1" thickBot="1">
      <c r="B21" s="16" t="s">
        <v>2534</v>
      </c>
      <c r="C21" s="9" t="s">
        <v>701</v>
      </c>
      <c r="D21" s="10"/>
      <c r="E21" s="242" t="s">
        <v>438</v>
      </c>
      <c r="F21" s="12"/>
      <c r="G21" s="444"/>
      <c r="H21" s="444"/>
      <c r="I21" s="444"/>
      <c r="J21" s="9" t="s">
        <v>87</v>
      </c>
      <c r="K21" s="7">
        <f>'Прайс-лист'!N1354</f>
        <v>97.281587806943278</v>
      </c>
    </row>
    <row r="22" spans="2:11" ht="3.75" customHeight="1" thickTop="1" thickBot="1">
      <c r="B22" s="17"/>
      <c r="C22" s="9"/>
      <c r="D22" s="10"/>
      <c r="E22" s="15"/>
      <c r="F22" s="14"/>
      <c r="G22" s="444"/>
      <c r="H22" s="444"/>
      <c r="I22" s="444"/>
      <c r="J22" s="9"/>
    </row>
    <row r="23" spans="2:11" ht="18.75" customHeight="1" thickTop="1" thickBot="1">
      <c r="B23" s="16" t="s">
        <v>2535</v>
      </c>
      <c r="C23" s="9" t="s">
        <v>702</v>
      </c>
      <c r="D23" s="10"/>
      <c r="E23" s="249" t="s">
        <v>649</v>
      </c>
      <c r="F23" s="12"/>
      <c r="G23" s="444"/>
      <c r="H23" s="444"/>
      <c r="I23" s="444"/>
      <c r="J23" s="9" t="s">
        <v>87</v>
      </c>
      <c r="K23" s="7">
        <f>'Прайс-лист'!N1355</f>
        <v>284.89607857747671</v>
      </c>
    </row>
    <row r="24" spans="2:11" ht="3.75" customHeight="1" thickTop="1" thickBot="1">
      <c r="B24" s="17"/>
      <c r="C24" s="9"/>
      <c r="D24" s="10"/>
      <c r="E24" s="15"/>
      <c r="F24" s="14"/>
      <c r="G24" s="444"/>
      <c r="H24" s="444"/>
      <c r="I24" s="444"/>
      <c r="J24" s="9"/>
    </row>
    <row r="25" spans="2:11" ht="18.75" customHeight="1" thickTop="1" thickBot="1">
      <c r="B25" s="16" t="s">
        <v>2536</v>
      </c>
      <c r="C25" s="9" t="s">
        <v>703</v>
      </c>
      <c r="D25" s="10"/>
      <c r="E25" s="250" t="s">
        <v>650</v>
      </c>
      <c r="F25" s="12"/>
      <c r="G25" s="444"/>
      <c r="H25" s="444"/>
      <c r="I25" s="444"/>
      <c r="J25" s="9" t="s">
        <v>87</v>
      </c>
      <c r="K25" s="7">
        <f>'Прайс-лист'!N1356</f>
        <v>90.332902963590158</v>
      </c>
    </row>
    <row r="26" spans="2:11" ht="7.5" customHeight="1" thickTop="1"/>
    <row r="27" spans="2:11" ht="37.5" customHeight="1">
      <c r="B27" s="478" t="s">
        <v>18</v>
      </c>
      <c r="C27" s="479"/>
      <c r="D27" s="479"/>
      <c r="E27" s="479"/>
      <c r="F27" s="479"/>
      <c r="G27" s="480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7" t="s">
        <v>3603</v>
      </c>
      <c r="C29" s="437"/>
      <c r="D29" s="437"/>
      <c r="E29" s="437"/>
      <c r="F29" s="437"/>
      <c r="G29" s="437"/>
      <c r="H29" s="437"/>
      <c r="I29" s="437"/>
      <c r="J29" s="437"/>
      <c r="K29" s="437"/>
    </row>
    <row r="30" spans="2:11" ht="18.75" customHeight="1" thickTop="1" thickBot="1">
      <c r="E30" s="11" t="s">
        <v>385</v>
      </c>
      <c r="F30" s="436" t="s">
        <v>38</v>
      </c>
      <c r="G30" s="437"/>
      <c r="H30" s="437"/>
      <c r="I30" s="437"/>
      <c r="J30" s="437"/>
      <c r="K30" s="437"/>
    </row>
    <row r="31" spans="2:11" ht="18.75" customHeight="1" thickTop="1" thickBot="1">
      <c r="E31" s="27" t="s">
        <v>11</v>
      </c>
      <c r="F31" s="436" t="s">
        <v>39</v>
      </c>
      <c r="G31" s="437"/>
      <c r="H31" s="437"/>
      <c r="I31" s="437"/>
      <c r="J31" s="437"/>
      <c r="K31" s="437"/>
    </row>
    <row r="32" spans="2:11" ht="18.75" customHeight="1" thickTop="1" thickBot="1">
      <c r="E32" s="242" t="s">
        <v>438</v>
      </c>
      <c r="F32" s="436" t="s">
        <v>2581</v>
      </c>
      <c r="G32" s="437"/>
      <c r="H32" s="437"/>
      <c r="I32" s="437"/>
      <c r="J32" s="437"/>
      <c r="K32" s="437"/>
    </row>
    <row r="33" spans="5:11" ht="18.75" customHeight="1" thickTop="1" thickBot="1">
      <c r="E33" s="249" t="s">
        <v>649</v>
      </c>
      <c r="F33" s="436" t="s">
        <v>2594</v>
      </c>
      <c r="G33" s="437"/>
      <c r="H33" s="437"/>
      <c r="I33" s="437"/>
      <c r="J33" s="437"/>
      <c r="K33" s="437"/>
    </row>
    <row r="34" spans="5:11" ht="18.75" customHeight="1" thickTop="1" thickBot="1">
      <c r="E34" s="250" t="s">
        <v>650</v>
      </c>
      <c r="F34" s="436" t="s">
        <v>2595</v>
      </c>
      <c r="G34" s="437"/>
      <c r="H34" s="437"/>
      <c r="I34" s="437"/>
      <c r="J34" s="437"/>
      <c r="K34" s="437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  <row r="49" ht="18.75" customHeight="1"/>
    <row r="50" ht="18.75" customHeight="1"/>
  </sheetData>
  <mergeCells count="14">
    <mergeCell ref="F33:K33"/>
    <mergeCell ref="F34:K34"/>
    <mergeCell ref="F30:K30"/>
    <mergeCell ref="F31:K31"/>
    <mergeCell ref="F32:K32"/>
    <mergeCell ref="B29:K29"/>
    <mergeCell ref="G17:G25"/>
    <mergeCell ref="B27:G27"/>
    <mergeCell ref="B2:K2"/>
    <mergeCell ref="G6:G14"/>
    <mergeCell ref="H6:H14"/>
    <mergeCell ref="H17:H25"/>
    <mergeCell ref="I17:I25"/>
    <mergeCell ref="I6:I14"/>
  </mergeCells>
  <hyperlinks>
    <hyperlink ref="A3" location="Т!R84C2" display="ТРИМАЧІ" xr:uid="{00000000-0004-0000-5900-000000000000}"/>
    <hyperlink ref="A4" location="'Прайс-лист'!R1351C2" display="ПРАЙС" xr:uid="{00000000-0004-0000-5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7" t="s">
        <v>1966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9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3590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2537</v>
      </c>
      <c r="C6" s="9" t="s">
        <v>2541</v>
      </c>
      <c r="D6" s="10"/>
      <c r="E6" s="11" t="s">
        <v>385</v>
      </c>
      <c r="F6" s="12"/>
      <c r="G6" s="444">
        <v>35</v>
      </c>
      <c r="H6" s="444">
        <v>14</v>
      </c>
      <c r="I6" s="444">
        <v>16</v>
      </c>
      <c r="J6" s="444">
        <v>30</v>
      </c>
      <c r="K6" s="444" t="s">
        <v>3606</v>
      </c>
      <c r="L6" s="9">
        <v>0.14499999999999999</v>
      </c>
      <c r="M6" s="7">
        <f>'Прайс-лист'!N1367</f>
        <v>116.94636591363249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2538</v>
      </c>
      <c r="C8" s="9" t="s">
        <v>2542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'Прайс-лист'!N1368</f>
        <v>482.93359661303975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2539</v>
      </c>
      <c r="C10" s="9" t="s">
        <v>710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'Прайс-лист'!N1369</f>
        <v>323.11384521591867</v>
      </c>
    </row>
    <row r="11" spans="1:13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9"/>
    </row>
    <row r="12" spans="1:13" ht="18.75" customHeight="1" thickTop="1" thickBot="1">
      <c r="B12" s="16" t="s">
        <v>2540</v>
      </c>
      <c r="C12" s="9" t="s">
        <v>711</v>
      </c>
      <c r="D12" s="10"/>
      <c r="E12" s="228" t="s">
        <v>207</v>
      </c>
      <c r="F12" s="12"/>
      <c r="G12" s="444"/>
      <c r="H12" s="444"/>
      <c r="I12" s="444"/>
      <c r="J12" s="444"/>
      <c r="K12" s="444"/>
      <c r="L12" s="9" t="s">
        <v>87</v>
      </c>
      <c r="M12" s="7">
        <f>'Прайс-лист'!N1370</f>
        <v>310.95364674005077</v>
      </c>
    </row>
    <row r="13" spans="1:13" ht="7.5" customHeight="1" thickTop="1"/>
    <row r="14" spans="1:13" ht="37.5" customHeight="1">
      <c r="B14" s="500" t="s">
        <v>18</v>
      </c>
      <c r="C14" s="501"/>
      <c r="D14" s="501"/>
      <c r="E14" s="501"/>
      <c r="F14" s="501"/>
      <c r="G14" s="502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7" t="s">
        <v>3607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</row>
    <row r="17" spans="2:13" ht="18.75" customHeight="1" thickBot="1">
      <c r="B17" s="437" t="s">
        <v>3608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</row>
    <row r="18" spans="2:13" ht="18.75" customHeight="1" thickTop="1" thickBot="1">
      <c r="E18" s="11" t="s">
        <v>385</v>
      </c>
      <c r="F18" s="436" t="s">
        <v>38</v>
      </c>
      <c r="G18" s="437"/>
      <c r="H18" s="437"/>
    </row>
    <row r="19" spans="2:13" ht="18.75" customHeight="1" thickTop="1" thickBot="1">
      <c r="E19" s="27" t="s">
        <v>11</v>
      </c>
      <c r="F19" s="436" t="s">
        <v>39</v>
      </c>
      <c r="G19" s="437"/>
      <c r="H19" s="437"/>
    </row>
    <row r="20" spans="2:13" ht="18.75" customHeight="1" thickTop="1" thickBot="1">
      <c r="E20" s="28" t="s">
        <v>386</v>
      </c>
      <c r="F20" s="436" t="s">
        <v>40</v>
      </c>
      <c r="G20" s="437"/>
      <c r="H20" s="437"/>
    </row>
    <row r="21" spans="2:13" ht="18.75" customHeight="1" thickTop="1" thickBot="1">
      <c r="E21" s="228" t="s">
        <v>207</v>
      </c>
      <c r="F21" s="436" t="s">
        <v>2600</v>
      </c>
      <c r="G21" s="437"/>
      <c r="H21" s="437"/>
      <c r="I21" s="437"/>
      <c r="J21" s="437"/>
      <c r="K21" s="437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3">
    <mergeCell ref="F21:K21"/>
    <mergeCell ref="B2:M2"/>
    <mergeCell ref="G6:G12"/>
    <mergeCell ref="H6:H12"/>
    <mergeCell ref="I6:I12"/>
    <mergeCell ref="J6:J12"/>
    <mergeCell ref="K6:K12"/>
    <mergeCell ref="F20:H20"/>
    <mergeCell ref="B14:G14"/>
    <mergeCell ref="B16:M16"/>
    <mergeCell ref="B17:M17"/>
    <mergeCell ref="F18:H18"/>
    <mergeCell ref="F19:H19"/>
  </mergeCells>
  <hyperlinks>
    <hyperlink ref="A3" location="Т!R84C3" display="ТРИМАЧІ" xr:uid="{00000000-0004-0000-5A00-000000000000}"/>
    <hyperlink ref="A4" location="'Прайс-лист'!R1368C2" display="ПРАЙС" xr:uid="{00000000-0004-0000-5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theme="5" tint="0.39997558519241921"/>
  </sheetPr>
  <dimension ref="A1:R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570312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7" t="s">
        <v>1967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9"/>
    </row>
    <row r="3" spans="1:16" ht="22.5" customHeight="1">
      <c r="A3" s="30" t="s">
        <v>1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3590</v>
      </c>
      <c r="K4" s="5" t="s">
        <v>3592</v>
      </c>
      <c r="L4" s="5" t="s">
        <v>1693</v>
      </c>
      <c r="M4" s="5" t="s">
        <v>3664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2544</v>
      </c>
      <c r="C6" s="9" t="s">
        <v>2543</v>
      </c>
      <c r="D6" s="10"/>
      <c r="E6" s="11" t="s">
        <v>385</v>
      </c>
      <c r="F6" s="12"/>
      <c r="G6" s="444">
        <v>35</v>
      </c>
      <c r="H6" s="444">
        <v>14</v>
      </c>
      <c r="I6" s="444">
        <v>20</v>
      </c>
      <c r="J6" s="444">
        <v>57</v>
      </c>
      <c r="K6" s="516">
        <v>30</v>
      </c>
      <c r="L6" s="444">
        <v>38</v>
      </c>
      <c r="M6" s="444">
        <v>2.5</v>
      </c>
      <c r="N6" s="506" t="s">
        <v>4015</v>
      </c>
      <c r="O6" s="9">
        <v>0.123</v>
      </c>
      <c r="P6" s="7">
        <f>'Прайс-лист'!N1381</f>
        <v>118.12764233700254</v>
      </c>
    </row>
    <row r="7" spans="1:16" ht="3.75" customHeight="1" thickTop="1" thickBot="1">
      <c r="C7" s="9"/>
      <c r="D7" s="10"/>
      <c r="E7" s="13"/>
      <c r="F7" s="13"/>
      <c r="G7" s="444"/>
      <c r="H7" s="444"/>
      <c r="I7" s="444"/>
      <c r="J7" s="444"/>
      <c r="K7" s="516"/>
      <c r="L7" s="444"/>
      <c r="M7" s="444"/>
      <c r="N7" s="506"/>
      <c r="O7" s="175"/>
    </row>
    <row r="8" spans="1:16" ht="18.75" customHeight="1" thickTop="1" thickBot="1">
      <c r="B8" s="16" t="s">
        <v>2545</v>
      </c>
      <c r="C8" s="9" t="s">
        <v>713</v>
      </c>
      <c r="D8" s="10"/>
      <c r="E8" s="27" t="s">
        <v>11</v>
      </c>
      <c r="F8" s="14"/>
      <c r="G8" s="444"/>
      <c r="H8" s="444"/>
      <c r="I8" s="444"/>
      <c r="J8" s="444"/>
      <c r="K8" s="516"/>
      <c r="L8" s="444"/>
      <c r="M8" s="444"/>
      <c r="N8" s="506"/>
      <c r="O8" s="9" t="s">
        <v>87</v>
      </c>
      <c r="P8" s="7">
        <f>'Прайс-лист'!N1382</f>
        <v>458.61319966130395</v>
      </c>
    </row>
    <row r="9" spans="1:16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516"/>
      <c r="L9" s="444"/>
      <c r="M9" s="444"/>
      <c r="N9" s="506"/>
      <c r="O9" s="9"/>
    </row>
    <row r="10" spans="1:16" ht="18.75" customHeight="1" thickTop="1" thickBot="1">
      <c r="B10" s="16" t="s">
        <v>2546</v>
      </c>
      <c r="C10" s="9" t="s">
        <v>716</v>
      </c>
      <c r="D10" s="10"/>
      <c r="E10" s="28" t="s">
        <v>386</v>
      </c>
      <c r="F10" s="12"/>
      <c r="G10" s="444"/>
      <c r="H10" s="444"/>
      <c r="I10" s="444"/>
      <c r="J10" s="444"/>
      <c r="K10" s="516"/>
      <c r="L10" s="444"/>
      <c r="M10" s="444"/>
      <c r="N10" s="506"/>
      <c r="O10" s="9" t="s">
        <v>87</v>
      </c>
      <c r="P10" s="7">
        <f>'Прайс-лист'!N1383</f>
        <v>305.74213310753601</v>
      </c>
    </row>
    <row r="11" spans="1:16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309"/>
      <c r="L11" s="6"/>
      <c r="M11" s="6"/>
      <c r="N11" s="6"/>
      <c r="O11" s="6"/>
      <c r="P11" s="6"/>
    </row>
    <row r="12" spans="1:16" ht="7.5" customHeight="1" thickBot="1">
      <c r="K12" s="310"/>
    </row>
    <row r="13" spans="1:16" ht="18.75" customHeight="1" thickTop="1" thickBot="1">
      <c r="B13" s="8" t="s">
        <v>2547</v>
      </c>
      <c r="C13" s="9" t="s">
        <v>2550</v>
      </c>
      <c r="D13" s="10"/>
      <c r="E13" s="11" t="s">
        <v>385</v>
      </c>
      <c r="F13" s="12"/>
      <c r="G13" s="444">
        <v>35</v>
      </c>
      <c r="H13" s="444">
        <v>14</v>
      </c>
      <c r="I13" s="444">
        <v>20</v>
      </c>
      <c r="J13" s="444">
        <v>80</v>
      </c>
      <c r="K13" s="516">
        <v>50</v>
      </c>
      <c r="L13" s="444">
        <v>38</v>
      </c>
      <c r="M13" s="444">
        <v>2.5</v>
      </c>
      <c r="N13" s="506" t="s">
        <v>4015</v>
      </c>
      <c r="O13" s="9" t="s">
        <v>87</v>
      </c>
      <c r="P13" s="7">
        <f>'Прайс-лист'!N1384</f>
        <v>121.86256044030483</v>
      </c>
    </row>
    <row r="14" spans="1:16" ht="3.75" customHeight="1" thickTop="1" thickBot="1">
      <c r="B14" s="18"/>
      <c r="C14" s="9"/>
      <c r="D14" s="10"/>
      <c r="E14" s="13"/>
      <c r="F14" s="13"/>
      <c r="G14" s="444"/>
      <c r="H14" s="444"/>
      <c r="I14" s="444"/>
      <c r="J14" s="444"/>
      <c r="K14" s="516"/>
      <c r="L14" s="444"/>
      <c r="M14" s="444"/>
      <c r="N14" s="506"/>
      <c r="O14" s="175"/>
      <c r="P14" s="7"/>
    </row>
    <row r="15" spans="1:16" ht="18.75" customHeight="1" thickTop="1" thickBot="1">
      <c r="B15" s="16" t="s">
        <v>2548</v>
      </c>
      <c r="C15" s="9" t="s">
        <v>715</v>
      </c>
      <c r="D15" s="10"/>
      <c r="E15" s="27" t="s">
        <v>11</v>
      </c>
      <c r="F15" s="14"/>
      <c r="G15" s="444"/>
      <c r="H15" s="444"/>
      <c r="I15" s="444"/>
      <c r="J15" s="444"/>
      <c r="K15" s="516"/>
      <c r="L15" s="444"/>
      <c r="M15" s="444"/>
      <c r="N15" s="506"/>
      <c r="O15" s="9" t="s">
        <v>87</v>
      </c>
      <c r="P15" s="7">
        <f>'Прайс-лист'!N1385</f>
        <v>453.40168602878913</v>
      </c>
    </row>
    <row r="16" spans="1:16" ht="3.75" customHeight="1" thickTop="1" thickBot="1">
      <c r="B16" s="17"/>
      <c r="C16" s="9"/>
      <c r="D16" s="10"/>
      <c r="E16" s="15"/>
      <c r="F16" s="14"/>
      <c r="G16" s="444"/>
      <c r="H16" s="444"/>
      <c r="I16" s="444"/>
      <c r="J16" s="444"/>
      <c r="K16" s="516"/>
      <c r="L16" s="444"/>
      <c r="M16" s="444"/>
      <c r="N16" s="506"/>
      <c r="O16" s="9"/>
      <c r="P16" s="7"/>
    </row>
    <row r="17" spans="2:16" ht="18.75" customHeight="1" thickTop="1" thickBot="1">
      <c r="B17" s="16" t="s">
        <v>2549</v>
      </c>
      <c r="C17" s="9" t="s">
        <v>717</v>
      </c>
      <c r="D17" s="10"/>
      <c r="E17" s="28" t="s">
        <v>386</v>
      </c>
      <c r="F17" s="12"/>
      <c r="G17" s="444"/>
      <c r="H17" s="444"/>
      <c r="I17" s="444"/>
      <c r="J17" s="444"/>
      <c r="K17" s="516"/>
      <c r="L17" s="444"/>
      <c r="M17" s="444"/>
      <c r="N17" s="506"/>
      <c r="O17" s="9" t="s">
        <v>87</v>
      </c>
      <c r="P17" s="7">
        <f>'Прайс-лист'!N1386</f>
        <v>297.05627705334462</v>
      </c>
    </row>
    <row r="18" spans="2:16" ht="7.5" customHeight="1" thickTop="1"/>
    <row r="19" spans="2:16" ht="37.5" customHeight="1">
      <c r="B19" s="500" t="s">
        <v>18</v>
      </c>
      <c r="C19" s="501"/>
      <c r="D19" s="501"/>
      <c r="E19" s="501"/>
      <c r="F19" s="501"/>
      <c r="G19" s="502"/>
    </row>
    <row r="20" spans="2:16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2:16" ht="18.75" customHeight="1">
      <c r="B21" s="437" t="s">
        <v>3609</v>
      </c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  <c r="O21" s="437"/>
      <c r="P21" s="437"/>
    </row>
    <row r="22" spans="2:16" ht="18.75" customHeight="1" thickBot="1">
      <c r="B22" s="437" t="s">
        <v>3608</v>
      </c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37"/>
    </row>
    <row r="23" spans="2:16" ht="18.75" customHeight="1" thickTop="1" thickBot="1">
      <c r="E23" s="11" t="s">
        <v>385</v>
      </c>
      <c r="F23" s="436" t="s">
        <v>38</v>
      </c>
      <c r="G23" s="437"/>
      <c r="H23" s="437"/>
    </row>
    <row r="24" spans="2:16" ht="18.75" customHeight="1" thickTop="1" thickBot="1">
      <c r="E24" s="27" t="s">
        <v>11</v>
      </c>
      <c r="F24" s="436" t="s">
        <v>39</v>
      </c>
      <c r="G24" s="437"/>
      <c r="H24" s="437"/>
    </row>
    <row r="25" spans="2:16" ht="18.75" customHeight="1" thickTop="1" thickBot="1">
      <c r="E25" s="28" t="s">
        <v>386</v>
      </c>
      <c r="F25" s="436" t="s">
        <v>40</v>
      </c>
      <c r="G25" s="437"/>
      <c r="H25" s="437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3">
    <mergeCell ref="F25:H25"/>
    <mergeCell ref="G13:G17"/>
    <mergeCell ref="H13:H17"/>
    <mergeCell ref="I13:I17"/>
    <mergeCell ref="K13:K17"/>
    <mergeCell ref="B19:G19"/>
    <mergeCell ref="B21:P21"/>
    <mergeCell ref="B22:P22"/>
    <mergeCell ref="F23:H23"/>
    <mergeCell ref="F24:H24"/>
    <mergeCell ref="J13:J17"/>
    <mergeCell ref="L13:L17"/>
    <mergeCell ref="M13:M17"/>
    <mergeCell ref="N13:N17"/>
    <mergeCell ref="B2:P2"/>
    <mergeCell ref="G6:G10"/>
    <mergeCell ref="H6:H10"/>
    <mergeCell ref="I6:I10"/>
    <mergeCell ref="K6:K10"/>
    <mergeCell ref="J6:J10"/>
    <mergeCell ref="L6:L10"/>
    <mergeCell ref="M6:M10"/>
    <mergeCell ref="N6:N10"/>
  </mergeCells>
  <hyperlinks>
    <hyperlink ref="A3" location="Т!R84C4" display="ТРИМАЧІ" xr:uid="{00000000-0004-0000-5B00-000000000000}"/>
    <hyperlink ref="A4" location="'Прайс-лист'!R1383C2" display="ПРАЙС" xr:uid="{00000000-0004-0000-5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theme="5" tint="0.39997558519241921"/>
  </sheetPr>
  <dimension ref="A1:O36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1.140625" style="4" customWidth="1"/>
    <col min="15" max="15" width="7.140625" style="251" customWidth="1"/>
    <col min="16" max="16" width="7.140625" style="4" customWidth="1"/>
    <col min="17" max="16384" width="9.140625" style="4"/>
  </cols>
  <sheetData>
    <row r="1" spans="1:13" ht="15" customHeight="1"/>
    <row r="2" spans="1:13" ht="37.5" customHeight="1">
      <c r="B2" s="469" t="s">
        <v>1969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2551</v>
      </c>
      <c r="C6" s="9" t="s">
        <v>2554</v>
      </c>
      <c r="D6" s="10"/>
      <c r="E6" s="230" t="s">
        <v>212</v>
      </c>
      <c r="F6" s="12"/>
      <c r="G6" s="444">
        <v>35</v>
      </c>
      <c r="H6" s="444">
        <v>14</v>
      </c>
      <c r="I6" s="444">
        <v>35</v>
      </c>
      <c r="J6" s="444">
        <v>2.5</v>
      </c>
      <c r="K6" s="444" t="s">
        <v>3606</v>
      </c>
      <c r="L6" s="9">
        <v>7.0999999999999994E-2</v>
      </c>
      <c r="M6" s="7">
        <f>'Прайс-лист'!N1397</f>
        <v>106.365649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175"/>
    </row>
    <row r="8" spans="1:13" ht="18.75" customHeight="1" thickTop="1" thickBot="1">
      <c r="B8" s="16" t="s">
        <v>2552</v>
      </c>
      <c r="C8" s="9" t="s">
        <v>2555</v>
      </c>
      <c r="D8" s="10"/>
      <c r="E8" s="231" t="s">
        <v>213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'Прайс-лист'!N1398</f>
        <v>260.84618399999999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2553</v>
      </c>
      <c r="C10" s="9" t="s">
        <v>2556</v>
      </c>
      <c r="D10" s="10"/>
      <c r="E10" s="232" t="s">
        <v>214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'Прайс-лист'!N1399</f>
        <v>220.88800499999999</v>
      </c>
    </row>
    <row r="11" spans="1:13" ht="7.5" customHeight="1" thickTop="1"/>
    <row r="12" spans="1:13" ht="37.5" customHeight="1">
      <c r="B12" s="472" t="s">
        <v>18</v>
      </c>
      <c r="C12" s="473"/>
      <c r="D12" s="473"/>
      <c r="E12" s="473"/>
      <c r="F12" s="473"/>
      <c r="G12" s="474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 thickBot="1">
      <c r="B14" s="437" t="s">
        <v>3610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Top="1" thickBot="1">
      <c r="B15" s="29"/>
      <c r="C15" s="29"/>
      <c r="D15" s="29"/>
      <c r="E15" s="230" t="s">
        <v>212</v>
      </c>
      <c r="F15" s="356" t="s">
        <v>2601</v>
      </c>
      <c r="G15" s="227"/>
      <c r="H15" s="227"/>
      <c r="I15" s="227"/>
      <c r="J15" s="227"/>
      <c r="K15" s="227"/>
      <c r="L15" s="227"/>
      <c r="M15" s="227"/>
    </row>
    <row r="16" spans="1:13" ht="18.75" customHeight="1" thickTop="1" thickBot="1">
      <c r="E16" s="231" t="s">
        <v>213</v>
      </c>
      <c r="F16" s="356" t="s">
        <v>2602</v>
      </c>
      <c r="G16" s="227"/>
      <c r="H16" s="227"/>
      <c r="I16" s="227"/>
      <c r="J16" s="227"/>
      <c r="K16" s="227"/>
      <c r="L16" s="227"/>
      <c r="M16" s="227"/>
    </row>
    <row r="17" spans="5:13" ht="18.75" customHeight="1" thickTop="1" thickBot="1">
      <c r="E17" s="232" t="s">
        <v>214</v>
      </c>
      <c r="F17" s="436" t="s">
        <v>2603</v>
      </c>
      <c r="G17" s="437"/>
      <c r="H17" s="437"/>
      <c r="I17" s="437"/>
      <c r="J17" s="437"/>
      <c r="K17" s="437"/>
      <c r="L17" s="437"/>
      <c r="M17" s="437"/>
    </row>
    <row r="18" spans="5:13" ht="18.75" customHeight="1" thickTop="1" thickBot="1">
      <c r="E18" s="351"/>
      <c r="F18" s="436"/>
      <c r="G18" s="437"/>
      <c r="H18" s="437"/>
      <c r="I18" s="437"/>
      <c r="J18" s="437"/>
      <c r="K18" s="437"/>
      <c r="L18" s="437"/>
      <c r="M18" s="437"/>
    </row>
    <row r="19" spans="5:13" ht="7.5" customHeight="1" thickTop="1"/>
    <row r="20" spans="5:13" ht="18.75" customHeight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  <row r="34" ht="18.75" customHeight="1"/>
    <row r="35" ht="18.75" customHeight="1"/>
    <row r="36" ht="18.75" customHeight="1"/>
  </sheetData>
  <mergeCells count="10">
    <mergeCell ref="B14:M14"/>
    <mergeCell ref="F17:M17"/>
    <mergeCell ref="F18:M18"/>
    <mergeCell ref="B12:G12"/>
    <mergeCell ref="B2:M2"/>
    <mergeCell ref="G6:G10"/>
    <mergeCell ref="H6:H10"/>
    <mergeCell ref="I6:I10"/>
    <mergeCell ref="J6:J10"/>
    <mergeCell ref="K6:K10"/>
  </mergeCells>
  <hyperlinks>
    <hyperlink ref="A3" location="Т!R87C2" display="ТРИМАЧІ" xr:uid="{00000000-0004-0000-5C00-000000000000}"/>
    <hyperlink ref="A4" location="'Прайс-лист'!R1398C2" display="ПРАЙС" xr:uid="{00000000-0004-0000-5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5" tint="0.39997558519241921"/>
  </sheetPr>
  <dimension ref="A1:P38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5" t="s">
        <v>1970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3592</v>
      </c>
      <c r="J4" s="5" t="s">
        <v>1693</v>
      </c>
      <c r="K4" s="5" t="s">
        <v>3665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2557</v>
      </c>
      <c r="C6" s="9" t="s">
        <v>2561</v>
      </c>
      <c r="D6" s="10"/>
      <c r="E6" s="11" t="s">
        <v>385</v>
      </c>
      <c r="F6" s="12"/>
      <c r="G6" s="444">
        <v>55</v>
      </c>
      <c r="H6" s="444">
        <v>45</v>
      </c>
      <c r="I6" s="444">
        <v>24</v>
      </c>
      <c r="J6" s="444">
        <v>61</v>
      </c>
      <c r="K6" s="444">
        <v>3</v>
      </c>
      <c r="L6" s="506" t="s">
        <v>4016</v>
      </c>
      <c r="M6" s="9">
        <v>0.219</v>
      </c>
      <c r="N6" s="7">
        <f>'Прайс-лист'!N1410</f>
        <v>116.94636591363249</v>
      </c>
    </row>
    <row r="7" spans="1:14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506"/>
      <c r="M7" s="9"/>
    </row>
    <row r="8" spans="1:14" ht="18.75" customHeight="1" thickTop="1" thickBot="1">
      <c r="B8" s="16" t="s">
        <v>2558</v>
      </c>
      <c r="C8" s="9" t="s">
        <v>725</v>
      </c>
      <c r="D8" s="10"/>
      <c r="E8" s="27" t="s">
        <v>11</v>
      </c>
      <c r="F8" s="14"/>
      <c r="G8" s="444"/>
      <c r="H8" s="444"/>
      <c r="I8" s="444"/>
      <c r="J8" s="444"/>
      <c r="K8" s="444"/>
      <c r="L8" s="506"/>
      <c r="M8" s="9" t="s">
        <v>87</v>
      </c>
      <c r="N8" s="7">
        <f>'Прайс-лист'!N1411</f>
        <v>489.88228145639283</v>
      </c>
    </row>
    <row r="9" spans="1:14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506"/>
      <c r="M9" s="9"/>
    </row>
    <row r="10" spans="1:14" ht="18.75" customHeight="1" thickTop="1" thickBot="1">
      <c r="B10" s="16" t="s">
        <v>2559</v>
      </c>
      <c r="C10" s="9" t="s">
        <v>726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506"/>
      <c r="M10" s="9" t="s">
        <v>87</v>
      </c>
      <c r="N10" s="7">
        <f>'Прайс-лист'!N1412</f>
        <v>375.22898154106684</v>
      </c>
    </row>
    <row r="11" spans="1:14" ht="3.75" customHeight="1" thickTop="1" thickBot="1">
      <c r="B11" s="17"/>
      <c r="C11" s="9"/>
      <c r="D11" s="10"/>
      <c r="E11" s="15"/>
      <c r="F11" s="14"/>
      <c r="G11" s="444"/>
      <c r="H11" s="444"/>
      <c r="I11" s="444"/>
      <c r="J11" s="444"/>
      <c r="K11" s="444"/>
      <c r="L11" s="506"/>
      <c r="M11" s="9"/>
    </row>
    <row r="12" spans="1:14" ht="18.75" customHeight="1" thickTop="1" thickBot="1">
      <c r="B12" s="16" t="s">
        <v>2560</v>
      </c>
      <c r="C12" s="9" t="s">
        <v>2562</v>
      </c>
      <c r="D12" s="10"/>
      <c r="E12" s="235" t="s">
        <v>218</v>
      </c>
      <c r="F12" s="12"/>
      <c r="G12" s="444"/>
      <c r="H12" s="444"/>
      <c r="I12" s="444"/>
      <c r="J12" s="444"/>
      <c r="K12" s="444"/>
      <c r="L12" s="506"/>
      <c r="M12" s="9" t="s">
        <v>87</v>
      </c>
      <c r="N12" s="7">
        <f>'Прайс-лист'!N1413</f>
        <v>194.31238399999998</v>
      </c>
    </row>
    <row r="13" spans="1:14" ht="7.5" customHeight="1" thickTop="1"/>
    <row r="14" spans="1:14" ht="37.5" customHeight="1">
      <c r="B14" s="478" t="s">
        <v>18</v>
      </c>
      <c r="C14" s="479"/>
      <c r="D14" s="479"/>
      <c r="E14" s="479"/>
      <c r="F14" s="479"/>
      <c r="G14" s="480"/>
    </row>
    <row r="15" spans="1:14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8.75" customHeight="1">
      <c r="B16" s="437" t="s">
        <v>3612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</row>
    <row r="17" spans="2:14" ht="18.75" customHeight="1" thickBot="1">
      <c r="B17" s="437" t="s">
        <v>3608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N17" s="437"/>
    </row>
    <row r="18" spans="2:14" ht="18.75" customHeight="1" thickTop="1" thickBot="1">
      <c r="E18" s="11" t="s">
        <v>385</v>
      </c>
      <c r="F18" s="436" t="s">
        <v>38</v>
      </c>
      <c r="G18" s="437"/>
      <c r="H18" s="437"/>
    </row>
    <row r="19" spans="2:14" ht="18.75" customHeight="1" thickTop="1" thickBot="1">
      <c r="E19" s="27" t="s">
        <v>11</v>
      </c>
      <c r="F19" s="436" t="s">
        <v>39</v>
      </c>
      <c r="G19" s="437"/>
      <c r="H19" s="437"/>
    </row>
    <row r="20" spans="2:14" ht="18.75" customHeight="1" thickTop="1" thickBot="1">
      <c r="E20" s="28" t="s">
        <v>386</v>
      </c>
      <c r="F20" s="436" t="s">
        <v>40</v>
      </c>
      <c r="G20" s="437"/>
      <c r="H20" s="437"/>
    </row>
    <row r="21" spans="2:14" ht="18.75" customHeight="1" thickTop="1" thickBot="1">
      <c r="E21" s="235" t="s">
        <v>218</v>
      </c>
      <c r="F21" s="436" t="s">
        <v>2604</v>
      </c>
      <c r="G21" s="437"/>
      <c r="H21" s="437"/>
      <c r="I21" s="437"/>
      <c r="J21" s="437"/>
      <c r="K21" s="437"/>
      <c r="L21" s="437"/>
      <c r="M21" s="437"/>
    </row>
    <row r="22" spans="2:14" ht="18.75" customHeight="1" thickTop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F21:M21"/>
    <mergeCell ref="B2:N2"/>
    <mergeCell ref="G6:G12"/>
    <mergeCell ref="H6:H12"/>
    <mergeCell ref="I6:I12"/>
    <mergeCell ref="J6:J12"/>
    <mergeCell ref="L6:L12"/>
    <mergeCell ref="F20:H20"/>
    <mergeCell ref="B14:G14"/>
    <mergeCell ref="B16:N16"/>
    <mergeCell ref="B17:N17"/>
    <mergeCell ref="F18:H18"/>
    <mergeCell ref="F19:H19"/>
    <mergeCell ref="K6:K12"/>
  </mergeCells>
  <hyperlinks>
    <hyperlink ref="A3" location="Т!R87C3" display="ТРИМАЧІ" xr:uid="{00000000-0004-0000-5D00-000000000000}"/>
    <hyperlink ref="A4" location="'Прайс-лист'!R1411C2" display="ПРАЙС" xr:uid="{00000000-0004-0000-5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5" tint="0.39997558519241921"/>
  </sheetPr>
  <dimension ref="A1:O35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3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5" t="s">
        <v>1971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2563</v>
      </c>
      <c r="C6" s="9" t="s">
        <v>2566</v>
      </c>
      <c r="D6" s="10"/>
      <c r="E6" s="11" t="s">
        <v>385</v>
      </c>
      <c r="F6" s="12"/>
      <c r="G6" s="444">
        <v>40</v>
      </c>
      <c r="H6" s="444">
        <v>17</v>
      </c>
      <c r="I6" s="444">
        <v>28</v>
      </c>
      <c r="J6" s="444">
        <v>4</v>
      </c>
      <c r="K6" s="444" t="s">
        <v>3606</v>
      </c>
      <c r="L6" s="9">
        <v>0.153</v>
      </c>
      <c r="M6" s="7">
        <f>'Прайс-лист'!N1424</f>
        <v>171.97994987298895</v>
      </c>
    </row>
    <row r="7" spans="1:13" ht="3.75" customHeight="1" thickTop="1" thickBot="1">
      <c r="C7" s="9"/>
      <c r="D7" s="10"/>
      <c r="E7" s="13"/>
      <c r="F7" s="13"/>
      <c r="G7" s="444"/>
      <c r="H7" s="444"/>
      <c r="I7" s="444"/>
      <c r="J7" s="444"/>
      <c r="K7" s="444"/>
      <c r="L7" s="9"/>
    </row>
    <row r="8" spans="1:13" ht="18.75" customHeight="1" thickTop="1" thickBot="1">
      <c r="B8" s="16" t="s">
        <v>2564</v>
      </c>
      <c r="C8" s="9" t="s">
        <v>722</v>
      </c>
      <c r="D8" s="10"/>
      <c r="E8" s="27" t="s">
        <v>11</v>
      </c>
      <c r="F8" s="14"/>
      <c r="G8" s="444"/>
      <c r="H8" s="444"/>
      <c r="I8" s="444"/>
      <c r="J8" s="444"/>
      <c r="K8" s="444"/>
      <c r="L8" s="9" t="s">
        <v>87</v>
      </c>
      <c r="M8" s="7">
        <f>'Прайс-лист'!N1425</f>
        <v>514.02896128704481</v>
      </c>
    </row>
    <row r="9" spans="1:13" ht="3.75" customHeight="1" thickTop="1" thickBot="1">
      <c r="B9" s="17"/>
      <c r="C9" s="9"/>
      <c r="D9" s="10"/>
      <c r="E9" s="15"/>
      <c r="F9" s="14"/>
      <c r="G9" s="444"/>
      <c r="H9" s="444"/>
      <c r="I9" s="444"/>
      <c r="J9" s="444"/>
      <c r="K9" s="444"/>
      <c r="L9" s="9"/>
    </row>
    <row r="10" spans="1:13" ht="18.75" customHeight="1" thickTop="1" thickBot="1">
      <c r="B10" s="16" t="s">
        <v>2565</v>
      </c>
      <c r="C10" s="9" t="s">
        <v>723</v>
      </c>
      <c r="D10" s="10"/>
      <c r="E10" s="28" t="s">
        <v>386</v>
      </c>
      <c r="F10" s="12"/>
      <c r="G10" s="444"/>
      <c r="H10" s="444"/>
      <c r="I10" s="444"/>
      <c r="J10" s="444"/>
      <c r="K10" s="444"/>
      <c r="L10" s="9" t="s">
        <v>87</v>
      </c>
      <c r="M10" s="7">
        <f>'Прайс-лист'!N1426</f>
        <v>319.63950279424211</v>
      </c>
    </row>
    <row r="11" spans="1:13" ht="7.5" customHeight="1" thickTop="1"/>
    <row r="12" spans="1:13" ht="37.5" customHeight="1">
      <c r="B12" s="478" t="s">
        <v>18</v>
      </c>
      <c r="C12" s="479"/>
      <c r="D12" s="479"/>
      <c r="E12" s="479"/>
      <c r="F12" s="479"/>
      <c r="G12" s="480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>
      <c r="B14" s="437" t="s">
        <v>3613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</row>
    <row r="15" spans="1:13" ht="18.75" customHeight="1" thickBot="1">
      <c r="B15" s="437" t="s">
        <v>3608</v>
      </c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1:13" ht="18.75" customHeight="1" thickTop="1" thickBot="1">
      <c r="E16" s="11" t="s">
        <v>385</v>
      </c>
      <c r="F16" s="436" t="s">
        <v>38</v>
      </c>
      <c r="G16" s="437"/>
      <c r="H16" s="437"/>
    </row>
    <row r="17" spans="5:8" ht="18.75" customHeight="1" thickTop="1" thickBot="1">
      <c r="E17" s="27" t="s">
        <v>11</v>
      </c>
      <c r="F17" s="436" t="s">
        <v>39</v>
      </c>
      <c r="G17" s="437"/>
      <c r="H17" s="437"/>
    </row>
    <row r="18" spans="5:8" ht="18.75" customHeight="1" thickTop="1" thickBot="1">
      <c r="E18" s="28" t="s">
        <v>386</v>
      </c>
      <c r="F18" s="436" t="s">
        <v>40</v>
      </c>
      <c r="G18" s="437"/>
      <c r="H18" s="437"/>
    </row>
    <row r="19" spans="5:8" ht="18.75" customHeight="1" thickTop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</sheetData>
  <mergeCells count="12">
    <mergeCell ref="F18:H18"/>
    <mergeCell ref="B12:G12"/>
    <mergeCell ref="B14:M14"/>
    <mergeCell ref="B15:M15"/>
    <mergeCell ref="F16:H16"/>
    <mergeCell ref="F17:H17"/>
    <mergeCell ref="B2:M2"/>
    <mergeCell ref="G6:G10"/>
    <mergeCell ref="H6:H10"/>
    <mergeCell ref="I6:I10"/>
    <mergeCell ref="K6:K10"/>
    <mergeCell ref="J6:J10"/>
  </mergeCells>
  <hyperlinks>
    <hyperlink ref="A3" location="Т!R87C4" display="ТРИМАЧІ" xr:uid="{00000000-0004-0000-5E00-000000000000}"/>
    <hyperlink ref="A4" location="'Прайс-лист'!R1425C2" display="ПРАЙС" xr:uid="{00000000-0004-0000-5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5" tint="0.39997558519241921"/>
  </sheetPr>
  <dimension ref="A1:O90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140625" style="4" customWidth="1"/>
    <col min="13" max="13" width="10" style="4" customWidth="1"/>
    <col min="14" max="14" width="15" style="4" customWidth="1"/>
    <col min="15" max="15" width="79.140625" style="4" customWidth="1"/>
    <col min="16" max="16384" width="9.140625" style="4"/>
  </cols>
  <sheetData>
    <row r="1" spans="1:15" ht="15" customHeight="1"/>
    <row r="2" spans="1:15" ht="37.5" customHeight="1">
      <c r="B2" s="463" t="s">
        <v>2615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5"/>
    </row>
    <row r="3" spans="1:15" ht="22.5" customHeight="1">
      <c r="A3" s="30" t="s">
        <v>3488</v>
      </c>
      <c r="O3" s="519"/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3614</v>
      </c>
      <c r="K4" s="5" t="s">
        <v>3615</v>
      </c>
      <c r="L4" s="5" t="s">
        <v>388</v>
      </c>
      <c r="M4" s="5" t="s">
        <v>13</v>
      </c>
      <c r="N4" s="5" t="s">
        <v>14</v>
      </c>
      <c r="O4" s="519"/>
    </row>
    <row r="5" spans="1:15" ht="7.5" customHeight="1" thickBot="1">
      <c r="A5" s="275"/>
      <c r="O5" s="519"/>
    </row>
    <row r="6" spans="1:15" ht="18.75" customHeight="1" thickTop="1" thickBot="1">
      <c r="A6" s="275"/>
      <c r="B6" s="8" t="s">
        <v>2616</v>
      </c>
      <c r="C6" s="9" t="s">
        <v>733</v>
      </c>
      <c r="D6" s="10"/>
      <c r="E6" s="255" t="s">
        <v>745</v>
      </c>
      <c r="F6" s="12"/>
      <c r="G6" s="307">
        <v>1500</v>
      </c>
      <c r="H6" s="9">
        <v>1000</v>
      </c>
      <c r="I6" s="9">
        <v>500</v>
      </c>
      <c r="J6" s="9">
        <v>10</v>
      </c>
      <c r="K6" s="9">
        <v>16</v>
      </c>
      <c r="L6" s="9" t="s">
        <v>3593</v>
      </c>
      <c r="M6" s="9">
        <v>0.48</v>
      </c>
      <c r="N6" s="7">
        <f>'Прайс-лист'!N1437</f>
        <v>687.43732799999998</v>
      </c>
      <c r="O6" s="519"/>
    </row>
    <row r="7" spans="1:15" ht="7.5" customHeight="1" thickTop="1">
      <c r="A7" s="275"/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519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519"/>
    </row>
    <row r="9" spans="1:15" ht="18.75" customHeight="1" thickTop="1" thickBot="1">
      <c r="B9" s="8" t="s">
        <v>2617</v>
      </c>
      <c r="C9" s="9" t="s">
        <v>734</v>
      </c>
      <c r="D9" s="10"/>
      <c r="E9" s="255" t="s">
        <v>745</v>
      </c>
      <c r="F9" s="12"/>
      <c r="G9" s="307">
        <v>2000</v>
      </c>
      <c r="H9" s="9">
        <v>1000</v>
      </c>
      <c r="I9" s="9">
        <v>1000</v>
      </c>
      <c r="J9" s="9">
        <v>10</v>
      </c>
      <c r="K9" s="9">
        <v>16</v>
      </c>
      <c r="L9" s="9" t="s">
        <v>3593</v>
      </c>
      <c r="M9" s="9">
        <v>0.75</v>
      </c>
      <c r="N9" s="7">
        <f>'Прайс-лист'!N1438</f>
        <v>838.09848599999998</v>
      </c>
      <c r="O9" s="519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519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519"/>
    </row>
    <row r="12" spans="1:15" ht="18.75" customHeight="1" thickTop="1" thickBot="1">
      <c r="B12" s="8" t="s">
        <v>2618</v>
      </c>
      <c r="C12" s="9" t="s">
        <v>735</v>
      </c>
      <c r="D12" s="10"/>
      <c r="E12" s="255" t="s">
        <v>745</v>
      </c>
      <c r="F12" s="12"/>
      <c r="G12" s="307">
        <v>2500</v>
      </c>
      <c r="H12" s="9">
        <v>1000</v>
      </c>
      <c r="I12" s="9">
        <v>1500</v>
      </c>
      <c r="J12" s="9">
        <v>10</v>
      </c>
      <c r="K12" s="9">
        <v>16</v>
      </c>
      <c r="L12" s="9" t="s">
        <v>3593</v>
      </c>
      <c r="M12" s="9">
        <v>1.02</v>
      </c>
      <c r="N12" s="7">
        <f>'Прайс-лист'!N1439</f>
        <v>1102.4103230000001</v>
      </c>
      <c r="O12" s="519"/>
    </row>
    <row r="13" spans="1:15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20"/>
      <c r="O13" s="519"/>
    </row>
    <row r="14" spans="1:15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9"/>
      <c r="O14" s="519"/>
    </row>
    <row r="15" spans="1:15" ht="18.75" customHeight="1" thickTop="1" thickBot="1">
      <c r="B15" s="8" t="s">
        <v>2619</v>
      </c>
      <c r="C15" s="9" t="s">
        <v>736</v>
      </c>
      <c r="D15" s="10"/>
      <c r="E15" s="255" t="s">
        <v>745</v>
      </c>
      <c r="F15" s="12"/>
      <c r="G15" s="307">
        <v>3000</v>
      </c>
      <c r="H15" s="9">
        <v>1000</v>
      </c>
      <c r="I15" s="9">
        <v>2000</v>
      </c>
      <c r="J15" s="9">
        <v>10</v>
      </c>
      <c r="K15" s="9">
        <v>16</v>
      </c>
      <c r="L15" s="9" t="s">
        <v>3593</v>
      </c>
      <c r="M15" s="9">
        <v>1.29</v>
      </c>
      <c r="N15" s="7">
        <f>'Прайс-лист'!N1440</f>
        <v>1221.114202</v>
      </c>
      <c r="O15" s="519"/>
    </row>
    <row r="16" spans="1:15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20"/>
      <c r="N16" s="20"/>
      <c r="O16" s="519"/>
    </row>
    <row r="17" spans="2:15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9"/>
      <c r="N17" s="9"/>
      <c r="O17" s="519"/>
    </row>
    <row r="18" spans="2:15" ht="18.75" customHeight="1" thickTop="1" thickBot="1">
      <c r="B18" s="8" t="s">
        <v>2620</v>
      </c>
      <c r="C18" s="9" t="s">
        <v>737</v>
      </c>
      <c r="D18" s="10"/>
      <c r="E18" s="255" t="s">
        <v>745</v>
      </c>
      <c r="F18" s="12"/>
      <c r="G18" s="307">
        <v>3500</v>
      </c>
      <c r="H18" s="9">
        <v>1000</v>
      </c>
      <c r="I18" s="9">
        <v>2500</v>
      </c>
      <c r="J18" s="9">
        <v>10</v>
      </c>
      <c r="K18" s="9">
        <v>16</v>
      </c>
      <c r="L18" s="9" t="s">
        <v>3593</v>
      </c>
      <c r="M18" s="9">
        <v>1.56</v>
      </c>
      <c r="N18" s="7">
        <f>'Прайс-лист'!N1441</f>
        <v>1796.9642409999999</v>
      </c>
      <c r="O18" s="519"/>
    </row>
    <row r="19" spans="2:15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20"/>
      <c r="N19" s="20"/>
      <c r="O19" s="519"/>
    </row>
    <row r="20" spans="2:15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9"/>
      <c r="N20" s="9"/>
      <c r="O20" s="519"/>
    </row>
    <row r="21" spans="2:15" ht="18.75" customHeight="1" thickTop="1" thickBot="1">
      <c r="B21" s="8" t="s">
        <v>2621</v>
      </c>
      <c r="C21" s="9" t="s">
        <v>738</v>
      </c>
      <c r="D21" s="10"/>
      <c r="E21" s="255" t="s">
        <v>745</v>
      </c>
      <c r="F21" s="12"/>
      <c r="G21" s="307">
        <v>4000</v>
      </c>
      <c r="H21" s="9">
        <v>1000</v>
      </c>
      <c r="I21" s="9">
        <v>3000</v>
      </c>
      <c r="J21" s="9">
        <v>10</v>
      </c>
      <c r="K21" s="9">
        <v>16</v>
      </c>
      <c r="L21" s="9" t="s">
        <v>3593</v>
      </c>
      <c r="M21" s="9">
        <v>1.83</v>
      </c>
      <c r="N21" s="7">
        <f>'Прайс-лист'!N1442</f>
        <v>2023.0696749999997</v>
      </c>
      <c r="O21" s="519"/>
    </row>
    <row r="22" spans="2:15" ht="7.5" customHeight="1" thickTop="1" thickBot="1"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519"/>
    </row>
    <row r="23" spans="2:15" ht="7.5" customHeight="1" thickBot="1">
      <c r="O23" s="519"/>
    </row>
    <row r="24" spans="2:15" ht="18.75" customHeight="1" thickTop="1" thickBot="1">
      <c r="B24" s="16" t="s">
        <v>2622</v>
      </c>
      <c r="C24" s="9" t="s">
        <v>749</v>
      </c>
      <c r="D24" s="10"/>
      <c r="E24" s="27" t="s">
        <v>11</v>
      </c>
      <c r="F24" s="12"/>
      <c r="G24" s="516">
        <v>1000</v>
      </c>
      <c r="H24" s="444">
        <v>1000</v>
      </c>
      <c r="I24" s="444" t="s">
        <v>3593</v>
      </c>
      <c r="J24" s="444">
        <v>16</v>
      </c>
      <c r="K24" s="444" t="s">
        <v>3593</v>
      </c>
      <c r="L24" s="506" t="s">
        <v>3621</v>
      </c>
      <c r="M24" s="9">
        <v>0.78</v>
      </c>
      <c r="N24" s="7">
        <f>'Прайс-лист'!N1443</f>
        <v>0</v>
      </c>
      <c r="O24" s="519"/>
    </row>
    <row r="25" spans="2:15" ht="3.75" customHeight="1" thickTop="1" thickBot="1">
      <c r="B25" s="18"/>
      <c r="C25" s="9"/>
      <c r="D25" s="10"/>
      <c r="E25" s="13"/>
      <c r="F25" s="13"/>
      <c r="G25" s="516"/>
      <c r="H25" s="444"/>
      <c r="I25" s="444"/>
      <c r="J25" s="444"/>
      <c r="K25" s="444"/>
      <c r="L25" s="506"/>
      <c r="M25" s="175"/>
      <c r="O25" s="519"/>
    </row>
    <row r="26" spans="2:15" ht="18.75" customHeight="1" thickTop="1" thickBot="1">
      <c r="B26" s="8" t="s">
        <v>2623</v>
      </c>
      <c r="C26" s="9" t="s">
        <v>748</v>
      </c>
      <c r="D26" s="10"/>
      <c r="E26" s="255" t="s">
        <v>745</v>
      </c>
      <c r="F26" s="14"/>
      <c r="G26" s="516"/>
      <c r="H26" s="444"/>
      <c r="I26" s="444"/>
      <c r="J26" s="444"/>
      <c r="K26" s="444"/>
      <c r="L26" s="506"/>
      <c r="M26" s="9">
        <v>0.54</v>
      </c>
      <c r="N26" s="7">
        <f>'Прайс-лист'!N1444</f>
        <v>1015.6637229999999</v>
      </c>
      <c r="O26" s="519"/>
    </row>
    <row r="27" spans="2:15" ht="7.5" customHeight="1" thickTop="1">
      <c r="B27" s="6"/>
      <c r="C27" s="6"/>
      <c r="D27" s="6"/>
      <c r="E27" s="6"/>
      <c r="F27" s="6"/>
      <c r="G27" s="309"/>
      <c r="H27" s="6"/>
      <c r="I27" s="6"/>
      <c r="J27" s="6"/>
      <c r="K27" s="6"/>
      <c r="L27" s="6"/>
      <c r="M27" s="6"/>
      <c r="N27" s="6"/>
      <c r="O27" s="519"/>
    </row>
    <row r="28" spans="2:15" ht="7.5" customHeight="1" thickBot="1">
      <c r="G28" s="310"/>
      <c r="O28" s="519"/>
    </row>
    <row r="29" spans="2:15" ht="18.75" customHeight="1" thickTop="1" thickBot="1">
      <c r="B29" s="16" t="s">
        <v>2624</v>
      </c>
      <c r="C29" s="9" t="s">
        <v>747</v>
      </c>
      <c r="D29" s="10"/>
      <c r="E29" s="27" t="s">
        <v>11</v>
      </c>
      <c r="F29" s="12"/>
      <c r="G29" s="516">
        <v>1500</v>
      </c>
      <c r="H29" s="444">
        <v>1500</v>
      </c>
      <c r="I29" s="444" t="s">
        <v>3593</v>
      </c>
      <c r="J29" s="444">
        <v>16</v>
      </c>
      <c r="K29" s="444" t="s">
        <v>3593</v>
      </c>
      <c r="L29" s="506" t="s">
        <v>3621</v>
      </c>
      <c r="M29" s="9">
        <v>1.08</v>
      </c>
      <c r="N29" s="7">
        <f>'Прайс-лист'!N1445</f>
        <v>0</v>
      </c>
      <c r="O29" s="519"/>
    </row>
    <row r="30" spans="2:15" ht="3.75" customHeight="1" thickTop="1" thickBot="1">
      <c r="B30" s="18"/>
      <c r="C30" s="9"/>
      <c r="D30" s="10"/>
      <c r="E30" s="13"/>
      <c r="F30" s="13"/>
      <c r="G30" s="516"/>
      <c r="H30" s="444"/>
      <c r="I30" s="444"/>
      <c r="J30" s="444"/>
      <c r="K30" s="444"/>
      <c r="L30" s="506"/>
      <c r="M30" s="175"/>
      <c r="O30" s="519"/>
    </row>
    <row r="31" spans="2:15" ht="18.75" customHeight="1" thickTop="1" thickBot="1">
      <c r="B31" s="8" t="s">
        <v>2625</v>
      </c>
      <c r="C31" s="9" t="s">
        <v>746</v>
      </c>
      <c r="D31" s="10"/>
      <c r="E31" s="255" t="s">
        <v>745</v>
      </c>
      <c r="F31" s="14"/>
      <c r="G31" s="516"/>
      <c r="H31" s="444"/>
      <c r="I31" s="444"/>
      <c r="J31" s="444"/>
      <c r="K31" s="444"/>
      <c r="L31" s="506"/>
      <c r="M31" s="9">
        <v>0.81</v>
      </c>
      <c r="N31" s="7">
        <f>'Прайс-лист'!N1446</f>
        <v>0</v>
      </c>
      <c r="O31" s="519"/>
    </row>
    <row r="32" spans="2:15" ht="7.5" customHeight="1" thickTop="1">
      <c r="B32" s="6"/>
      <c r="C32" s="6"/>
      <c r="D32" s="6"/>
      <c r="E32" s="6"/>
      <c r="F32" s="6"/>
      <c r="G32" s="309"/>
      <c r="H32" s="6"/>
      <c r="I32" s="6"/>
      <c r="J32" s="6"/>
      <c r="K32" s="6"/>
      <c r="L32" s="6"/>
      <c r="M32" s="6"/>
      <c r="N32" s="6"/>
      <c r="O32" s="519"/>
    </row>
    <row r="33" spans="2:15" ht="7.5" customHeight="1" thickBot="1">
      <c r="G33" s="310"/>
      <c r="O33" s="519"/>
    </row>
    <row r="34" spans="2:15" ht="18.75" customHeight="1" thickTop="1" thickBot="1">
      <c r="B34" s="16" t="s">
        <v>2626</v>
      </c>
      <c r="C34" s="9" t="s">
        <v>751</v>
      </c>
      <c r="D34" s="10"/>
      <c r="E34" s="27" t="s">
        <v>11</v>
      </c>
      <c r="F34" s="12"/>
      <c r="G34" s="516">
        <v>2000</v>
      </c>
      <c r="H34" s="444">
        <v>2000</v>
      </c>
      <c r="I34" s="444" t="s">
        <v>3593</v>
      </c>
      <c r="J34" s="444">
        <v>16</v>
      </c>
      <c r="K34" s="444" t="s">
        <v>3593</v>
      </c>
      <c r="L34" s="506" t="s">
        <v>3621</v>
      </c>
      <c r="M34" s="9">
        <v>1.39</v>
      </c>
      <c r="N34" s="7">
        <f>'Прайс-лист'!N1447</f>
        <v>0</v>
      </c>
      <c r="O34" s="519"/>
    </row>
    <row r="35" spans="2:15" ht="3.75" customHeight="1" thickTop="1" thickBot="1">
      <c r="B35" s="18"/>
      <c r="C35" s="9"/>
      <c r="D35" s="10"/>
      <c r="E35" s="13"/>
      <c r="F35" s="13"/>
      <c r="G35" s="516"/>
      <c r="H35" s="444"/>
      <c r="I35" s="444"/>
      <c r="J35" s="444"/>
      <c r="K35" s="444"/>
      <c r="L35" s="506"/>
      <c r="M35" s="175"/>
      <c r="O35" s="519"/>
    </row>
    <row r="36" spans="2:15" ht="18.75" customHeight="1" thickTop="1" thickBot="1">
      <c r="B36" s="8" t="s">
        <v>2627</v>
      </c>
      <c r="C36" s="9" t="s">
        <v>750</v>
      </c>
      <c r="D36" s="10"/>
      <c r="E36" s="255" t="s">
        <v>745</v>
      </c>
      <c r="F36" s="14"/>
      <c r="G36" s="516"/>
      <c r="H36" s="444"/>
      <c r="I36" s="444"/>
      <c r="J36" s="444"/>
      <c r="K36" s="444"/>
      <c r="L36" s="506"/>
      <c r="M36" s="9">
        <v>1.08</v>
      </c>
      <c r="N36" s="7">
        <f>'Прайс-лист'!N1448</f>
        <v>1499.8066039999999</v>
      </c>
      <c r="O36" s="519"/>
    </row>
    <row r="37" spans="2:15" ht="7.5" customHeight="1" thickTop="1">
      <c r="B37" s="6"/>
      <c r="C37" s="6"/>
      <c r="D37" s="6"/>
      <c r="E37" s="6"/>
      <c r="F37" s="6"/>
      <c r="G37" s="309"/>
      <c r="H37" s="6"/>
      <c r="I37" s="6"/>
      <c r="J37" s="6"/>
      <c r="K37" s="6"/>
      <c r="L37" s="6"/>
      <c r="M37" s="6"/>
      <c r="N37" s="6"/>
      <c r="O37" s="519"/>
    </row>
    <row r="38" spans="2:15" ht="7.5" customHeight="1" thickBot="1">
      <c r="G38" s="310"/>
      <c r="O38" s="519"/>
    </row>
    <row r="39" spans="2:15" ht="18.75" customHeight="1" thickTop="1" thickBot="1">
      <c r="B39" s="16" t="s">
        <v>2628</v>
      </c>
      <c r="C39" s="9" t="s">
        <v>753</v>
      </c>
      <c r="D39" s="10"/>
      <c r="E39" s="27" t="s">
        <v>11</v>
      </c>
      <c r="F39" s="12"/>
      <c r="G39" s="516">
        <v>2500</v>
      </c>
      <c r="H39" s="444">
        <v>2500</v>
      </c>
      <c r="I39" s="444" t="s">
        <v>3593</v>
      </c>
      <c r="J39" s="444">
        <v>16</v>
      </c>
      <c r="K39" s="444" t="s">
        <v>3593</v>
      </c>
      <c r="L39" s="506" t="s">
        <v>3621</v>
      </c>
      <c r="M39" s="312">
        <v>1.7</v>
      </c>
      <c r="N39" s="7">
        <f>'Прайс-лист'!N1449</f>
        <v>0</v>
      </c>
      <c r="O39" s="519"/>
    </row>
    <row r="40" spans="2:15" ht="3.75" customHeight="1" thickTop="1" thickBot="1">
      <c r="B40" s="18"/>
      <c r="C40" s="9"/>
      <c r="D40" s="10"/>
      <c r="E40" s="13"/>
      <c r="F40" s="13"/>
      <c r="G40" s="516"/>
      <c r="H40" s="444"/>
      <c r="I40" s="444"/>
      <c r="J40" s="444"/>
      <c r="K40" s="444"/>
      <c r="L40" s="506"/>
      <c r="M40" s="175"/>
      <c r="O40" s="519"/>
    </row>
    <row r="41" spans="2:15" ht="18.75" customHeight="1" thickTop="1" thickBot="1">
      <c r="B41" s="8" t="s">
        <v>2629</v>
      </c>
      <c r="C41" s="9" t="s">
        <v>752</v>
      </c>
      <c r="D41" s="10"/>
      <c r="E41" s="255" t="s">
        <v>745</v>
      </c>
      <c r="F41" s="14"/>
      <c r="G41" s="516"/>
      <c r="H41" s="444"/>
      <c r="I41" s="444"/>
      <c r="J41" s="444"/>
      <c r="K41" s="444"/>
      <c r="L41" s="506"/>
      <c r="M41" s="9">
        <v>1.35</v>
      </c>
      <c r="N41" s="7">
        <f>'Прайс-лист'!N1450</f>
        <v>0</v>
      </c>
      <c r="O41" s="519"/>
    </row>
    <row r="42" spans="2:15" ht="7.5" customHeight="1" thickTop="1">
      <c r="B42" s="6"/>
      <c r="C42" s="6"/>
      <c r="D42" s="6"/>
      <c r="E42" s="6"/>
      <c r="F42" s="6"/>
      <c r="G42" s="309"/>
      <c r="H42" s="6"/>
      <c r="I42" s="6"/>
      <c r="J42" s="6"/>
      <c r="K42" s="6"/>
      <c r="L42" s="6"/>
      <c r="M42" s="6"/>
      <c r="N42" s="6"/>
      <c r="O42" s="519"/>
    </row>
    <row r="43" spans="2:15" ht="7.5" customHeight="1" thickBot="1">
      <c r="G43" s="310"/>
      <c r="O43" s="519"/>
    </row>
    <row r="44" spans="2:15" ht="18.75" customHeight="1" thickTop="1" thickBot="1">
      <c r="B44" s="16" t="s">
        <v>2630</v>
      </c>
      <c r="C44" s="9" t="s">
        <v>755</v>
      </c>
      <c r="D44" s="10"/>
      <c r="E44" s="27" t="s">
        <v>11</v>
      </c>
      <c r="F44" s="12"/>
      <c r="G44" s="516">
        <v>3000</v>
      </c>
      <c r="H44" s="444">
        <v>3000</v>
      </c>
      <c r="I44" s="444" t="s">
        <v>3593</v>
      </c>
      <c r="J44" s="444">
        <v>16</v>
      </c>
      <c r="K44" s="444" t="s">
        <v>3593</v>
      </c>
      <c r="L44" s="506" t="s">
        <v>3621</v>
      </c>
      <c r="M44" s="312">
        <v>2</v>
      </c>
      <c r="N44" s="7">
        <f>'Прайс-лист'!N1451</f>
        <v>0</v>
      </c>
      <c r="O44" s="519"/>
    </row>
    <row r="45" spans="2:15" ht="3.75" customHeight="1" thickTop="1" thickBot="1">
      <c r="B45" s="18"/>
      <c r="C45" s="9"/>
      <c r="D45" s="10"/>
      <c r="E45" s="13"/>
      <c r="F45" s="13"/>
      <c r="G45" s="516"/>
      <c r="H45" s="444"/>
      <c r="I45" s="444"/>
      <c r="J45" s="444"/>
      <c r="K45" s="444"/>
      <c r="L45" s="506"/>
      <c r="M45" s="175"/>
      <c r="O45" s="519"/>
    </row>
    <row r="46" spans="2:15" ht="18.75" customHeight="1" thickTop="1" thickBot="1">
      <c r="B46" s="8" t="s">
        <v>2631</v>
      </c>
      <c r="C46" s="9" t="s">
        <v>754</v>
      </c>
      <c r="D46" s="10"/>
      <c r="E46" s="255" t="s">
        <v>745</v>
      </c>
      <c r="F46" s="14"/>
      <c r="G46" s="516"/>
      <c r="H46" s="444"/>
      <c r="I46" s="444"/>
      <c r="J46" s="444"/>
      <c r="K46" s="444"/>
      <c r="L46" s="506"/>
      <c r="M46" s="9">
        <v>1.62</v>
      </c>
      <c r="N46" s="7">
        <f>'Прайс-лист'!N1452</f>
        <v>1833.5536200000001</v>
      </c>
      <c r="O46" s="519"/>
    </row>
    <row r="47" spans="2:15" ht="7.5" customHeight="1" thickTop="1">
      <c r="B47" s="19"/>
      <c r="C47" s="6"/>
      <c r="D47" s="21"/>
      <c r="E47" s="6"/>
      <c r="F47" s="23"/>
      <c r="G47" s="308"/>
      <c r="H47" s="20"/>
      <c r="I47" s="20"/>
      <c r="J47" s="20"/>
      <c r="K47" s="20"/>
      <c r="L47" s="6"/>
      <c r="M47" s="20"/>
      <c r="N47" s="24"/>
      <c r="O47" s="519"/>
    </row>
    <row r="48" spans="2:15" ht="7.5" customHeight="1" thickBot="1">
      <c r="B48" s="25"/>
      <c r="D48" s="10"/>
      <c r="F48" s="14"/>
      <c r="G48" s="307"/>
      <c r="H48" s="9"/>
      <c r="I48" s="9"/>
      <c r="J48" s="9"/>
      <c r="K48" s="9"/>
      <c r="M48" s="9"/>
      <c r="N48" s="26"/>
      <c r="O48" s="519"/>
    </row>
    <row r="49" spans="2:15" ht="18.75" customHeight="1" thickTop="1" thickBot="1">
      <c r="B49" s="16" t="s">
        <v>2632</v>
      </c>
      <c r="C49" s="9" t="s">
        <v>757</v>
      </c>
      <c r="D49" s="10"/>
      <c r="E49" s="27" t="s">
        <v>11</v>
      </c>
      <c r="F49" s="12"/>
      <c r="G49" s="516">
        <v>3500</v>
      </c>
      <c r="H49" s="444">
        <v>500</v>
      </c>
      <c r="I49" s="444">
        <v>3000</v>
      </c>
      <c r="J49" s="444">
        <v>16</v>
      </c>
      <c r="K49" s="444">
        <v>22</v>
      </c>
      <c r="L49" s="506" t="s">
        <v>3622</v>
      </c>
      <c r="M49" s="9" t="s">
        <v>87</v>
      </c>
      <c r="N49" s="7">
        <f>'Прайс-лист'!N1453</f>
        <v>0</v>
      </c>
      <c r="O49" s="519"/>
    </row>
    <row r="50" spans="2:15" ht="3.75" customHeight="1" thickTop="1" thickBot="1">
      <c r="B50" s="18"/>
      <c r="C50" s="9"/>
      <c r="D50" s="10"/>
      <c r="E50" s="13"/>
      <c r="F50" s="13"/>
      <c r="G50" s="516"/>
      <c r="H50" s="444"/>
      <c r="I50" s="444"/>
      <c r="J50" s="444"/>
      <c r="K50" s="444"/>
      <c r="L50" s="506"/>
      <c r="M50" s="175"/>
      <c r="O50" s="519"/>
    </row>
    <row r="51" spans="2:15" ht="18.75" customHeight="1" thickTop="1" thickBot="1">
      <c r="B51" s="8" t="s">
        <v>2633</v>
      </c>
      <c r="C51" s="9" t="s">
        <v>756</v>
      </c>
      <c r="D51" s="10"/>
      <c r="E51" s="255" t="s">
        <v>745</v>
      </c>
      <c r="F51" s="14"/>
      <c r="G51" s="516"/>
      <c r="H51" s="444"/>
      <c r="I51" s="444"/>
      <c r="J51" s="444"/>
      <c r="K51" s="444"/>
      <c r="L51" s="506"/>
      <c r="M51" s="9">
        <v>2.0699999999999998</v>
      </c>
      <c r="N51" s="7">
        <f>'Прайс-лист'!N1454</f>
        <v>0</v>
      </c>
      <c r="O51" s="519"/>
    </row>
    <row r="52" spans="2:15" ht="7.5" customHeight="1" thickTop="1">
      <c r="B52" s="19"/>
      <c r="C52" s="20"/>
      <c r="D52" s="21"/>
      <c r="E52" s="22"/>
      <c r="F52" s="23"/>
      <c r="G52" s="308"/>
      <c r="H52" s="20"/>
      <c r="I52" s="20"/>
      <c r="J52" s="20"/>
      <c r="K52" s="20"/>
      <c r="L52" s="20"/>
      <c r="M52" s="20"/>
      <c r="N52" s="24"/>
      <c r="O52" s="519"/>
    </row>
    <row r="53" spans="2:15" ht="7.5" customHeight="1" thickBot="1">
      <c r="B53" s="25"/>
      <c r="C53" s="9"/>
      <c r="D53" s="10"/>
      <c r="E53" s="14"/>
      <c r="F53" s="14"/>
      <c r="G53" s="307"/>
      <c r="H53" s="9"/>
      <c r="I53" s="9"/>
      <c r="J53" s="9"/>
      <c r="K53" s="9"/>
      <c r="L53" s="9"/>
      <c r="M53" s="9"/>
      <c r="N53" s="26"/>
      <c r="O53" s="519"/>
    </row>
    <row r="54" spans="2:15" ht="18.75" customHeight="1" thickTop="1" thickBot="1">
      <c r="B54" s="16" t="s">
        <v>2634</v>
      </c>
      <c r="C54" s="9" t="s">
        <v>759</v>
      </c>
      <c r="D54" s="10"/>
      <c r="E54" s="27" t="s">
        <v>11</v>
      </c>
      <c r="F54" s="12"/>
      <c r="G54" s="516">
        <v>4000</v>
      </c>
      <c r="H54" s="444">
        <v>1000</v>
      </c>
      <c r="I54" s="444">
        <v>3000</v>
      </c>
      <c r="J54" s="444">
        <v>16</v>
      </c>
      <c r="K54" s="444">
        <v>22</v>
      </c>
      <c r="L54" s="506" t="s">
        <v>3622</v>
      </c>
      <c r="M54" s="9" t="s">
        <v>87</v>
      </c>
      <c r="N54" s="7">
        <f>'Прайс-лист'!N1455</f>
        <v>0</v>
      </c>
      <c r="O54" s="519"/>
    </row>
    <row r="55" spans="2:15" ht="3.75" customHeight="1" thickTop="1" thickBot="1">
      <c r="B55" s="18"/>
      <c r="C55" s="9"/>
      <c r="D55" s="10"/>
      <c r="E55" s="13"/>
      <c r="F55" s="13"/>
      <c r="G55" s="516"/>
      <c r="H55" s="444"/>
      <c r="I55" s="444"/>
      <c r="J55" s="444"/>
      <c r="K55" s="444"/>
      <c r="L55" s="506"/>
      <c r="M55" s="175"/>
      <c r="O55" s="519"/>
    </row>
    <row r="56" spans="2:15" ht="18.75" customHeight="1" thickTop="1" thickBot="1">
      <c r="B56" s="8" t="s">
        <v>2635</v>
      </c>
      <c r="C56" s="9" t="s">
        <v>758</v>
      </c>
      <c r="D56" s="10"/>
      <c r="E56" s="255" t="s">
        <v>745</v>
      </c>
      <c r="F56" s="14"/>
      <c r="G56" s="516"/>
      <c r="H56" s="444"/>
      <c r="I56" s="444"/>
      <c r="J56" s="444"/>
      <c r="K56" s="444"/>
      <c r="L56" s="506"/>
      <c r="M56" s="9">
        <v>2.34</v>
      </c>
      <c r="N56" s="7">
        <f>'Прайс-лист'!N1456</f>
        <v>2537.5780770000001</v>
      </c>
      <c r="O56" s="519"/>
    </row>
    <row r="57" spans="2:15" ht="7.5" customHeight="1" thickTop="1">
      <c r="B57" s="19"/>
      <c r="C57" s="6"/>
      <c r="D57" s="21"/>
      <c r="E57" s="6"/>
      <c r="F57" s="23"/>
      <c r="G57" s="308"/>
      <c r="H57" s="20"/>
      <c r="I57" s="20"/>
      <c r="J57" s="20"/>
      <c r="K57" s="20"/>
      <c r="L57" s="6"/>
      <c r="M57" s="20"/>
      <c r="N57" s="24"/>
      <c r="O57" s="519"/>
    </row>
    <row r="58" spans="2:15" ht="7.5" customHeight="1" thickBot="1">
      <c r="B58" s="25"/>
      <c r="D58" s="10"/>
      <c r="F58" s="14"/>
      <c r="G58" s="307"/>
      <c r="H58" s="9"/>
      <c r="I58" s="9"/>
      <c r="J58" s="9"/>
      <c r="K58" s="9"/>
      <c r="M58" s="9"/>
      <c r="N58" s="26"/>
      <c r="O58" s="519"/>
    </row>
    <row r="59" spans="2:15" ht="18.75" customHeight="1" thickTop="1" thickBot="1">
      <c r="B59" s="16" t="s">
        <v>2636</v>
      </c>
      <c r="C59" s="9" t="s">
        <v>761</v>
      </c>
      <c r="D59" s="10"/>
      <c r="E59" s="27" t="s">
        <v>11</v>
      </c>
      <c r="F59" s="12"/>
      <c r="G59" s="516">
        <v>4500</v>
      </c>
      <c r="H59" s="444">
        <v>1500</v>
      </c>
      <c r="I59" s="444">
        <v>3000</v>
      </c>
      <c r="J59" s="444">
        <v>16</v>
      </c>
      <c r="K59" s="444">
        <v>22</v>
      </c>
      <c r="L59" s="506" t="s">
        <v>3622</v>
      </c>
      <c r="M59" s="9" t="s">
        <v>87</v>
      </c>
      <c r="N59" s="7">
        <f>'Прайс-лист'!N1457</f>
        <v>0</v>
      </c>
      <c r="O59" s="519"/>
    </row>
    <row r="60" spans="2:15" ht="3.75" customHeight="1" thickTop="1" thickBot="1">
      <c r="B60" s="18"/>
      <c r="C60" s="9"/>
      <c r="D60" s="10"/>
      <c r="E60" s="13"/>
      <c r="F60" s="13"/>
      <c r="G60" s="516"/>
      <c r="H60" s="444"/>
      <c r="I60" s="444"/>
      <c r="J60" s="444"/>
      <c r="K60" s="444"/>
      <c r="L60" s="506"/>
      <c r="M60" s="175"/>
      <c r="O60" s="519"/>
    </row>
    <row r="61" spans="2:15" ht="18.75" customHeight="1" thickTop="1" thickBot="1">
      <c r="B61" s="8" t="s">
        <v>2637</v>
      </c>
      <c r="C61" s="9" t="s">
        <v>760</v>
      </c>
      <c r="D61" s="10"/>
      <c r="E61" s="255" t="s">
        <v>745</v>
      </c>
      <c r="F61" s="14"/>
      <c r="G61" s="516"/>
      <c r="H61" s="444"/>
      <c r="I61" s="444"/>
      <c r="J61" s="444"/>
      <c r="K61" s="444"/>
      <c r="L61" s="506"/>
      <c r="M61" s="9">
        <v>2.61</v>
      </c>
      <c r="N61" s="7">
        <f>'Прайс-лист'!N1458</f>
        <v>0</v>
      </c>
      <c r="O61" s="519"/>
    </row>
    <row r="62" spans="2:15" ht="7.5" customHeight="1" thickTop="1">
      <c r="B62" s="19"/>
      <c r="C62" s="20"/>
      <c r="D62" s="21"/>
      <c r="E62" s="6"/>
      <c r="F62" s="23"/>
      <c r="G62" s="308"/>
      <c r="H62" s="20"/>
      <c r="I62" s="20"/>
      <c r="J62" s="20"/>
      <c r="K62" s="20"/>
      <c r="L62" s="6"/>
      <c r="M62" s="20"/>
      <c r="N62" s="24"/>
      <c r="O62" s="519"/>
    </row>
    <row r="63" spans="2:15" ht="7.5" customHeight="1" thickBot="1">
      <c r="B63" s="25"/>
      <c r="C63" s="9"/>
      <c r="D63" s="10"/>
      <c r="F63" s="14"/>
      <c r="G63" s="307"/>
      <c r="H63" s="9"/>
      <c r="I63" s="9"/>
      <c r="J63" s="9"/>
      <c r="K63" s="9"/>
      <c r="M63" s="9"/>
      <c r="N63" s="26"/>
      <c r="O63" s="519"/>
    </row>
    <row r="64" spans="2:15" ht="18.75" customHeight="1" thickTop="1" thickBot="1">
      <c r="B64" s="16" t="s">
        <v>2638</v>
      </c>
      <c r="C64" s="9" t="s">
        <v>763</v>
      </c>
      <c r="D64" s="10"/>
      <c r="E64" s="27" t="s">
        <v>11</v>
      </c>
      <c r="F64" s="12"/>
      <c r="G64" s="516">
        <v>5000</v>
      </c>
      <c r="H64" s="444">
        <v>2000</v>
      </c>
      <c r="I64" s="444">
        <v>3000</v>
      </c>
      <c r="J64" s="444">
        <v>16</v>
      </c>
      <c r="K64" s="444">
        <v>22</v>
      </c>
      <c r="L64" s="506" t="s">
        <v>3622</v>
      </c>
      <c r="M64" s="9" t="s">
        <v>87</v>
      </c>
      <c r="N64" s="7">
        <f>'Прайс-лист'!N1459</f>
        <v>0</v>
      </c>
      <c r="O64" s="519"/>
    </row>
    <row r="65" spans="2:15" ht="3.75" customHeight="1" thickTop="1" thickBot="1">
      <c r="B65" s="18"/>
      <c r="C65" s="9"/>
      <c r="D65" s="10"/>
      <c r="E65" s="13"/>
      <c r="F65" s="13"/>
      <c r="G65" s="516"/>
      <c r="H65" s="444"/>
      <c r="I65" s="444"/>
      <c r="J65" s="444"/>
      <c r="K65" s="444"/>
      <c r="L65" s="506"/>
      <c r="M65" s="175"/>
      <c r="O65" s="519"/>
    </row>
    <row r="66" spans="2:15" ht="18.75" customHeight="1" thickTop="1" thickBot="1">
      <c r="B66" s="8" t="s">
        <v>2639</v>
      </c>
      <c r="C66" s="9" t="s">
        <v>762</v>
      </c>
      <c r="D66" s="10"/>
      <c r="E66" s="255" t="s">
        <v>745</v>
      </c>
      <c r="F66" s="14"/>
      <c r="G66" s="516"/>
      <c r="H66" s="444"/>
      <c r="I66" s="444"/>
      <c r="J66" s="444"/>
      <c r="K66" s="444"/>
      <c r="L66" s="506"/>
      <c r="M66" s="9">
        <v>2.88</v>
      </c>
      <c r="N66" s="7">
        <f>'Прайс-лист'!N1460</f>
        <v>0</v>
      </c>
      <c r="O66" s="519"/>
    </row>
    <row r="67" spans="2:15" ht="7.5" customHeight="1" thickTop="1">
      <c r="O67" s="519"/>
    </row>
    <row r="68" spans="2:15" ht="37.5" customHeight="1">
      <c r="B68" s="466" t="s">
        <v>18</v>
      </c>
      <c r="C68" s="467"/>
      <c r="D68" s="467"/>
      <c r="E68" s="467"/>
      <c r="F68" s="467"/>
      <c r="G68" s="468"/>
      <c r="O68" s="519"/>
    </row>
    <row r="69" spans="2:15" ht="7.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519"/>
    </row>
    <row r="70" spans="2:15" ht="18.75" customHeight="1" thickBot="1">
      <c r="B70" s="437" t="s">
        <v>3616</v>
      </c>
      <c r="C70" s="437"/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7"/>
      <c r="O70" s="519"/>
    </row>
    <row r="71" spans="2:15" ht="18.75" customHeight="1" thickTop="1" thickBot="1">
      <c r="E71" s="27" t="s">
        <v>11</v>
      </c>
      <c r="F71" s="436" t="s">
        <v>39</v>
      </c>
      <c r="G71" s="437"/>
      <c r="H71" s="437"/>
      <c r="O71" s="519"/>
    </row>
    <row r="72" spans="2:15" ht="18.75" customHeight="1" thickTop="1" thickBot="1">
      <c r="E72" s="255" t="s">
        <v>745</v>
      </c>
      <c r="F72" s="436" t="s">
        <v>3617</v>
      </c>
      <c r="G72" s="437"/>
      <c r="H72" s="437"/>
      <c r="O72" s="519"/>
    </row>
    <row r="73" spans="2:15" ht="7.5" customHeight="1" thickTop="1"/>
    <row r="74" spans="2:15" ht="18.75" customHeight="1"/>
    <row r="75" spans="2:15" ht="18.75" customHeight="1"/>
    <row r="76" spans="2:15" ht="18.75" customHeight="1"/>
    <row r="77" spans="2:15" ht="18.75" customHeight="1"/>
    <row r="78" spans="2:15" ht="18.75" customHeight="1"/>
    <row r="79" spans="2:15" ht="18.75" customHeight="1"/>
    <row r="80" spans="2:15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</sheetData>
  <sheetProtection algorithmName="SHA-512" hashValue="3LHR/ViE1DzX/t2NxNHMmxLnJ5bfFBWI2yiQhy3VkT25Wzg7NXo8dSs/d1GxYK8bxCbgvekSlKmxbFp3XOYTjQ==" saltValue="k+242XwQuMgtcaA7Ry687w==" spinCount="100000" sheet="1" objects="1" scenarios="1"/>
  <mergeCells count="60">
    <mergeCell ref="K44:K46"/>
    <mergeCell ref="K49:K51"/>
    <mergeCell ref="K54:K56"/>
    <mergeCell ref="K59:K61"/>
    <mergeCell ref="L39:L41"/>
    <mergeCell ref="L44:L46"/>
    <mergeCell ref="L49:L51"/>
    <mergeCell ref="L54:L56"/>
    <mergeCell ref="L59:L61"/>
    <mergeCell ref="K34:K36"/>
    <mergeCell ref="L24:L26"/>
    <mergeCell ref="L29:L31"/>
    <mergeCell ref="L34:L36"/>
    <mergeCell ref="K39:K41"/>
    <mergeCell ref="B2:N2"/>
    <mergeCell ref="G29:G31"/>
    <mergeCell ref="H29:H31"/>
    <mergeCell ref="I29:I31"/>
    <mergeCell ref="J29:J31"/>
    <mergeCell ref="G24:G26"/>
    <mergeCell ref="H24:H26"/>
    <mergeCell ref="J24:J26"/>
    <mergeCell ref="K24:K26"/>
    <mergeCell ref="I24:I26"/>
    <mergeCell ref="K29:K31"/>
    <mergeCell ref="G44:G46"/>
    <mergeCell ref="H44:H46"/>
    <mergeCell ref="I44:I46"/>
    <mergeCell ref="J44:J46"/>
    <mergeCell ref="G34:G36"/>
    <mergeCell ref="G39:G41"/>
    <mergeCell ref="J34:J36"/>
    <mergeCell ref="I34:I36"/>
    <mergeCell ref="H34:H36"/>
    <mergeCell ref="H39:H41"/>
    <mergeCell ref="I39:I41"/>
    <mergeCell ref="J39:J41"/>
    <mergeCell ref="H59:H61"/>
    <mergeCell ref="I59:I61"/>
    <mergeCell ref="J59:J61"/>
    <mergeCell ref="G49:G51"/>
    <mergeCell ref="H49:H51"/>
    <mergeCell ref="I49:I51"/>
    <mergeCell ref="J49:J51"/>
    <mergeCell ref="O3:O72"/>
    <mergeCell ref="B70:N70"/>
    <mergeCell ref="F71:H71"/>
    <mergeCell ref="F72:H72"/>
    <mergeCell ref="G64:G66"/>
    <mergeCell ref="H64:H66"/>
    <mergeCell ref="I64:I66"/>
    <mergeCell ref="J64:J66"/>
    <mergeCell ref="B68:G68"/>
    <mergeCell ref="K64:K66"/>
    <mergeCell ref="L64:L66"/>
    <mergeCell ref="G54:G56"/>
    <mergeCell ref="H54:H56"/>
    <mergeCell ref="I54:I56"/>
    <mergeCell ref="J54:J56"/>
    <mergeCell ref="G59:G61"/>
  </mergeCells>
  <hyperlinks>
    <hyperlink ref="A3" location="Б!R3C2" display="КАТАЛОГ" xr:uid="{00000000-0004-0000-5F00-000000000000}"/>
    <hyperlink ref="A4" location="'Прайс-лист'!R1448C2" display="ПРАЙС" xr:uid="{00000000-0004-0000-5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5" tint="0.39997558519241921"/>
  </sheetPr>
  <dimension ref="A1:R8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6.42578125" style="4" customWidth="1"/>
    <col min="19" max="19" width="71.42578125" style="4" customWidth="1"/>
    <col min="20" max="16384" width="9.140625" style="4"/>
  </cols>
  <sheetData>
    <row r="1" spans="1:18" ht="15" customHeight="1"/>
    <row r="2" spans="1:18" ht="37.5" customHeight="1">
      <c r="B2" s="463" t="s">
        <v>2664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5"/>
    </row>
    <row r="3" spans="1:18" ht="22.5" customHeight="1">
      <c r="A3" s="30" t="s">
        <v>3488</v>
      </c>
    </row>
    <row r="4" spans="1:18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3590</v>
      </c>
      <c r="K4" s="5" t="s">
        <v>3592</v>
      </c>
      <c r="L4" s="5" t="s">
        <v>3614</v>
      </c>
      <c r="M4" s="5" t="s">
        <v>3615</v>
      </c>
      <c r="N4" s="5" t="s">
        <v>3623</v>
      </c>
      <c r="O4" s="5" t="s">
        <v>3624</v>
      </c>
      <c r="P4" s="5" t="s">
        <v>388</v>
      </c>
      <c r="Q4" s="5" t="s">
        <v>13</v>
      </c>
      <c r="R4" s="5" t="s">
        <v>14</v>
      </c>
    </row>
    <row r="5" spans="1:18" ht="7.5" customHeight="1" thickBot="1"/>
    <row r="6" spans="1:18" ht="18.75" customHeight="1" thickTop="1" thickBot="1">
      <c r="B6" s="16" t="s">
        <v>2640</v>
      </c>
      <c r="C6" s="9" t="s">
        <v>773</v>
      </c>
      <c r="D6" s="10"/>
      <c r="E6" s="27" t="s">
        <v>11</v>
      </c>
      <c r="F6" s="12"/>
      <c r="G6" s="516">
        <v>3000</v>
      </c>
      <c r="H6" s="444" t="s">
        <v>3593</v>
      </c>
      <c r="I6" s="444" t="s">
        <v>3593</v>
      </c>
      <c r="J6" s="444">
        <v>3000</v>
      </c>
      <c r="K6" s="444" t="s">
        <v>3593</v>
      </c>
      <c r="L6" s="444" t="s">
        <v>3593</v>
      </c>
      <c r="M6" s="444" t="s">
        <v>3593</v>
      </c>
      <c r="N6" s="444">
        <v>32</v>
      </c>
      <c r="O6" s="444" t="s">
        <v>3593</v>
      </c>
      <c r="P6" s="506" t="s">
        <v>3622</v>
      </c>
      <c r="Q6" s="9" t="s">
        <v>87</v>
      </c>
      <c r="R6" s="7">
        <f>'Прайс-лист'!N1471</f>
        <v>10093.868064</v>
      </c>
    </row>
    <row r="7" spans="1:18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444"/>
      <c r="L7" s="444"/>
      <c r="M7" s="444"/>
      <c r="N7" s="444"/>
      <c r="O7" s="444"/>
      <c r="P7" s="506"/>
      <c r="Q7" s="175"/>
    </row>
    <row r="8" spans="1:18" ht="18.75" customHeight="1" thickTop="1" thickBot="1">
      <c r="B8" s="8" t="s">
        <v>2641</v>
      </c>
      <c r="C8" s="9" t="s">
        <v>774</v>
      </c>
      <c r="D8" s="10"/>
      <c r="E8" s="255" t="s">
        <v>745</v>
      </c>
      <c r="F8" s="14"/>
      <c r="G8" s="516"/>
      <c r="H8" s="444"/>
      <c r="I8" s="444"/>
      <c r="J8" s="444"/>
      <c r="K8" s="444"/>
      <c r="L8" s="444"/>
      <c r="M8" s="444"/>
      <c r="N8" s="444"/>
      <c r="O8" s="444"/>
      <c r="P8" s="506"/>
      <c r="Q8" s="9" t="s">
        <v>87</v>
      </c>
      <c r="R8" s="7">
        <f>'Прайс-лист'!N1472</f>
        <v>4520.0747670000001</v>
      </c>
    </row>
    <row r="9" spans="1:18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7.5" customHeight="1" thickBot="1">
      <c r="G10" s="310"/>
    </row>
    <row r="11" spans="1:18" ht="18.75" customHeight="1" thickTop="1" thickBot="1">
      <c r="B11" s="16" t="s">
        <v>2642</v>
      </c>
      <c r="C11" s="9" t="s">
        <v>775</v>
      </c>
      <c r="D11" s="10"/>
      <c r="E11" s="27" t="s">
        <v>11</v>
      </c>
      <c r="F11" s="12"/>
      <c r="G11" s="516">
        <v>4000</v>
      </c>
      <c r="H11" s="444" t="s">
        <v>3593</v>
      </c>
      <c r="I11" s="444">
        <v>1000</v>
      </c>
      <c r="J11" s="444">
        <v>3000</v>
      </c>
      <c r="K11" s="444" t="s">
        <v>3593</v>
      </c>
      <c r="L11" s="444" t="s">
        <v>3593</v>
      </c>
      <c r="M11" s="444">
        <v>16</v>
      </c>
      <c r="N11" s="444">
        <v>32</v>
      </c>
      <c r="O11" s="444" t="s">
        <v>3593</v>
      </c>
      <c r="P11" s="506" t="s">
        <v>3622</v>
      </c>
      <c r="Q11" s="9" t="s">
        <v>87</v>
      </c>
      <c r="R11" s="7">
        <f>'Прайс-лист'!N1473</f>
        <v>11940.307343999999</v>
      </c>
    </row>
    <row r="12" spans="1:18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444"/>
      <c r="L12" s="444"/>
      <c r="M12" s="444"/>
      <c r="N12" s="444"/>
      <c r="O12" s="444"/>
      <c r="P12" s="506"/>
      <c r="Q12" s="175"/>
    </row>
    <row r="13" spans="1:18" ht="18.75" customHeight="1" thickTop="1" thickBot="1">
      <c r="B13" s="8" t="s">
        <v>2643</v>
      </c>
      <c r="C13" s="9" t="s">
        <v>776</v>
      </c>
      <c r="D13" s="10"/>
      <c r="E13" s="255" t="s">
        <v>745</v>
      </c>
      <c r="F13" s="14"/>
      <c r="G13" s="516"/>
      <c r="H13" s="444"/>
      <c r="I13" s="444"/>
      <c r="J13" s="444"/>
      <c r="K13" s="444"/>
      <c r="L13" s="444"/>
      <c r="M13" s="444"/>
      <c r="N13" s="444"/>
      <c r="O13" s="444"/>
      <c r="P13" s="506"/>
      <c r="Q13" s="9" t="s">
        <v>87</v>
      </c>
      <c r="R13" s="7">
        <f>'Прайс-лист'!N1474</f>
        <v>5862.3099620000003</v>
      </c>
    </row>
    <row r="14" spans="1:18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7.5" customHeight="1" thickBot="1">
      <c r="G15" s="310"/>
    </row>
    <row r="16" spans="1:18" ht="18.75" customHeight="1" thickTop="1" thickBot="1">
      <c r="B16" s="16" t="s">
        <v>2644</v>
      </c>
      <c r="C16" s="9" t="s">
        <v>777</v>
      </c>
      <c r="D16" s="10"/>
      <c r="E16" s="27" t="s">
        <v>11</v>
      </c>
      <c r="F16" s="12"/>
      <c r="G16" s="516">
        <v>5000</v>
      </c>
      <c r="H16" s="444">
        <v>1000</v>
      </c>
      <c r="I16" s="444">
        <v>1000</v>
      </c>
      <c r="J16" s="444">
        <v>3000</v>
      </c>
      <c r="K16" s="444" t="s">
        <v>3593</v>
      </c>
      <c r="L16" s="444">
        <v>10</v>
      </c>
      <c r="M16" s="444">
        <v>16</v>
      </c>
      <c r="N16" s="444">
        <v>32</v>
      </c>
      <c r="O16" s="444" t="s">
        <v>3593</v>
      </c>
      <c r="P16" s="506" t="s">
        <v>3622</v>
      </c>
      <c r="Q16" s="9" t="s">
        <v>87</v>
      </c>
      <c r="R16" s="7">
        <f>'Прайс-лист'!N1475</f>
        <v>16002.473760000001</v>
      </c>
    </row>
    <row r="17" spans="2:18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444"/>
      <c r="L17" s="444"/>
      <c r="M17" s="444"/>
      <c r="N17" s="444"/>
      <c r="O17" s="444"/>
      <c r="P17" s="506"/>
      <c r="Q17" s="175"/>
    </row>
    <row r="18" spans="2:18" ht="18.75" customHeight="1" thickTop="1" thickBot="1">
      <c r="B18" s="8" t="s">
        <v>2645</v>
      </c>
      <c r="C18" s="9" t="s">
        <v>778</v>
      </c>
      <c r="D18" s="10"/>
      <c r="E18" s="255" t="s">
        <v>745</v>
      </c>
      <c r="F18" s="14"/>
      <c r="G18" s="516"/>
      <c r="H18" s="444"/>
      <c r="I18" s="444"/>
      <c r="J18" s="444"/>
      <c r="K18" s="444"/>
      <c r="L18" s="444"/>
      <c r="M18" s="444"/>
      <c r="N18" s="444"/>
      <c r="O18" s="444"/>
      <c r="P18" s="506"/>
      <c r="Q18" s="9" t="s">
        <v>87</v>
      </c>
      <c r="R18" s="7">
        <f>'Прайс-лист'!N1476</f>
        <v>7136.7059469999995</v>
      </c>
    </row>
    <row r="19" spans="2:18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ht="7.5" customHeight="1" thickBot="1">
      <c r="G20" s="310"/>
    </row>
    <row r="21" spans="2:18" ht="18.75" customHeight="1" thickTop="1" thickBot="1">
      <c r="B21" s="16" t="s">
        <v>2646</v>
      </c>
      <c r="C21" s="9" t="s">
        <v>779</v>
      </c>
      <c r="D21" s="10"/>
      <c r="E21" s="27" t="s">
        <v>11</v>
      </c>
      <c r="F21" s="12"/>
      <c r="G21" s="516">
        <v>6000</v>
      </c>
      <c r="H21" s="444">
        <v>1000</v>
      </c>
      <c r="I21" s="444">
        <v>1000</v>
      </c>
      <c r="J21" s="444">
        <v>1000</v>
      </c>
      <c r="K21" s="444">
        <v>3000</v>
      </c>
      <c r="L21" s="444">
        <v>10</v>
      </c>
      <c r="M21" s="444">
        <v>16</v>
      </c>
      <c r="N21" s="444">
        <v>32</v>
      </c>
      <c r="O21" s="444">
        <v>40</v>
      </c>
      <c r="P21" s="506" t="s">
        <v>3622</v>
      </c>
      <c r="Q21" s="9" t="s">
        <v>87</v>
      </c>
      <c r="R21" s="7">
        <f>'Прайс-лист'!N1477</f>
        <v>17848.913039999996</v>
      </c>
    </row>
    <row r="22" spans="2:18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444"/>
      <c r="L22" s="444"/>
      <c r="M22" s="444"/>
      <c r="N22" s="444"/>
      <c r="O22" s="444"/>
      <c r="P22" s="506"/>
      <c r="Q22" s="175"/>
    </row>
    <row r="23" spans="2:18" ht="18.75" customHeight="1" thickTop="1" thickBot="1">
      <c r="B23" s="8" t="s">
        <v>2647</v>
      </c>
      <c r="C23" s="9" t="s">
        <v>780</v>
      </c>
      <c r="D23" s="10"/>
      <c r="E23" s="255" t="s">
        <v>745</v>
      </c>
      <c r="F23" s="14"/>
      <c r="G23" s="516"/>
      <c r="H23" s="444"/>
      <c r="I23" s="444"/>
      <c r="J23" s="444"/>
      <c r="K23" s="444"/>
      <c r="L23" s="444"/>
      <c r="M23" s="444"/>
      <c r="N23" s="444"/>
      <c r="O23" s="444"/>
      <c r="P23" s="506"/>
      <c r="Q23" s="9" t="s">
        <v>87</v>
      </c>
      <c r="R23" s="7">
        <f>'Прайс-лист'!N1478</f>
        <v>8412.1588929999998</v>
      </c>
    </row>
    <row r="24" spans="2:18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ht="7.5" customHeight="1" thickBot="1">
      <c r="G25" s="310"/>
    </row>
    <row r="26" spans="2:18" ht="18.75" customHeight="1" thickTop="1" thickBot="1">
      <c r="B26" s="16" t="s">
        <v>2648</v>
      </c>
      <c r="C26" s="9" t="s">
        <v>781</v>
      </c>
      <c r="D26" s="10"/>
      <c r="E26" s="27" t="s">
        <v>11</v>
      </c>
      <c r="F26" s="12"/>
      <c r="G26" s="516">
        <v>7000</v>
      </c>
      <c r="H26" s="444">
        <v>1000</v>
      </c>
      <c r="I26" s="444">
        <v>1000</v>
      </c>
      <c r="J26" s="444">
        <v>2000</v>
      </c>
      <c r="K26" s="444">
        <v>3000</v>
      </c>
      <c r="L26" s="444">
        <v>10</v>
      </c>
      <c r="M26" s="444">
        <v>16</v>
      </c>
      <c r="N26" s="444">
        <v>32</v>
      </c>
      <c r="O26" s="444">
        <v>40</v>
      </c>
      <c r="P26" s="506" t="s">
        <v>3622</v>
      </c>
      <c r="Q26" s="9" t="s">
        <v>87</v>
      </c>
      <c r="R26" s="7">
        <f>'Прайс-лист'!N1479</f>
        <v>18525.193792379338</v>
      </c>
    </row>
    <row r="27" spans="2:18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444"/>
      <c r="K27" s="444"/>
      <c r="L27" s="444"/>
      <c r="M27" s="444"/>
      <c r="N27" s="444"/>
      <c r="O27" s="444"/>
      <c r="P27" s="506"/>
      <c r="Q27" s="175"/>
    </row>
    <row r="28" spans="2:18" ht="18.75" customHeight="1" thickTop="1" thickBot="1">
      <c r="B28" s="8" t="s">
        <v>2649</v>
      </c>
      <c r="C28" s="9" t="s">
        <v>782</v>
      </c>
      <c r="D28" s="10"/>
      <c r="E28" s="255" t="s">
        <v>745</v>
      </c>
      <c r="F28" s="14"/>
      <c r="G28" s="516"/>
      <c r="H28" s="444"/>
      <c r="I28" s="444"/>
      <c r="J28" s="444"/>
      <c r="K28" s="444"/>
      <c r="L28" s="444"/>
      <c r="M28" s="444"/>
      <c r="N28" s="444"/>
      <c r="O28" s="444"/>
      <c r="P28" s="506"/>
      <c r="Q28" s="9" t="s">
        <v>87</v>
      </c>
      <c r="R28" s="7">
        <f>'Прайс-лист'!N1480</f>
        <v>9686.1127230000002</v>
      </c>
    </row>
    <row r="29" spans="2:18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4"/>
    </row>
    <row r="30" spans="2:18" ht="7.5" customHeight="1" thickBot="1">
      <c r="B30" s="25"/>
      <c r="D30" s="10"/>
      <c r="F30" s="14"/>
      <c r="G30" s="307"/>
      <c r="H30" s="9"/>
      <c r="I30" s="9"/>
      <c r="J30" s="9"/>
      <c r="K30" s="9"/>
      <c r="L30" s="9"/>
      <c r="M30" s="9"/>
      <c r="N30" s="9"/>
      <c r="O30" s="9"/>
      <c r="P30" s="9"/>
      <c r="Q30" s="9"/>
      <c r="R30" s="26"/>
    </row>
    <row r="31" spans="2:18" ht="18.75" customHeight="1" thickTop="1" thickBot="1">
      <c r="B31" s="16" t="s">
        <v>2650</v>
      </c>
      <c r="C31" s="9" t="s">
        <v>783</v>
      </c>
      <c r="D31" s="10"/>
      <c r="E31" s="27" t="s">
        <v>11</v>
      </c>
      <c r="F31" s="12"/>
      <c r="G31" s="516">
        <v>8000</v>
      </c>
      <c r="H31" s="444">
        <v>1000</v>
      </c>
      <c r="I31" s="444">
        <v>1000</v>
      </c>
      <c r="J31" s="444">
        <v>3000</v>
      </c>
      <c r="K31" s="444">
        <v>3000</v>
      </c>
      <c r="L31" s="444">
        <v>10</v>
      </c>
      <c r="M31" s="444">
        <v>16</v>
      </c>
      <c r="N31" s="444">
        <v>32</v>
      </c>
      <c r="O31" s="444">
        <v>40</v>
      </c>
      <c r="P31" s="506" t="s">
        <v>3622</v>
      </c>
      <c r="Q31" s="9" t="s">
        <v>87</v>
      </c>
      <c r="R31" s="7">
        <f>'Прайс-лист'!N1481</f>
        <v>19803.751803556304</v>
      </c>
    </row>
    <row r="32" spans="2:18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444"/>
      <c r="K32" s="444"/>
      <c r="L32" s="444"/>
      <c r="M32" s="444"/>
      <c r="N32" s="444"/>
      <c r="O32" s="444"/>
      <c r="P32" s="506"/>
      <c r="Q32" s="175"/>
    </row>
    <row r="33" spans="2:18" ht="18.75" customHeight="1" thickTop="1" thickBot="1">
      <c r="B33" s="8" t="s">
        <v>2651</v>
      </c>
      <c r="C33" s="9" t="s">
        <v>784</v>
      </c>
      <c r="D33" s="10"/>
      <c r="E33" s="255" t="s">
        <v>745</v>
      </c>
      <c r="F33" s="14"/>
      <c r="G33" s="516"/>
      <c r="H33" s="444"/>
      <c r="I33" s="444"/>
      <c r="J33" s="444"/>
      <c r="K33" s="444"/>
      <c r="L33" s="444"/>
      <c r="M33" s="444"/>
      <c r="N33" s="444"/>
      <c r="O33" s="444"/>
      <c r="P33" s="506"/>
      <c r="Q33" s="9" t="s">
        <v>87</v>
      </c>
      <c r="R33" s="7">
        <f>'Прайс-лист'!N1482</f>
        <v>12469.5555093</v>
      </c>
    </row>
    <row r="34" spans="2:18" ht="7.5" customHeight="1" thickTop="1" thickBot="1">
      <c r="B34" s="204"/>
      <c r="C34" s="205"/>
      <c r="D34" s="206"/>
      <c r="E34" s="207"/>
      <c r="F34" s="208"/>
      <c r="G34" s="311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9"/>
    </row>
    <row r="35" spans="2:18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9"/>
      <c r="M35" s="9"/>
      <c r="N35" s="9"/>
      <c r="O35" s="9"/>
      <c r="P35" s="9"/>
      <c r="Q35" s="9"/>
      <c r="R35" s="26"/>
    </row>
    <row r="36" spans="2:18" ht="18.75" customHeight="1" thickTop="1" thickBot="1">
      <c r="B36" s="16" t="s">
        <v>2652</v>
      </c>
      <c r="C36" s="9" t="s">
        <v>785</v>
      </c>
      <c r="D36" s="10"/>
      <c r="E36" s="27" t="s">
        <v>11</v>
      </c>
      <c r="F36" s="12"/>
      <c r="G36" s="516">
        <v>3000</v>
      </c>
      <c r="H36" s="444" t="s">
        <v>3593</v>
      </c>
      <c r="I36" s="444">
        <v>3000</v>
      </c>
      <c r="J36" s="444" t="s">
        <v>3593</v>
      </c>
      <c r="K36" s="444" t="s">
        <v>3593</v>
      </c>
      <c r="L36" s="444" t="s">
        <v>3593</v>
      </c>
      <c r="M36" s="444">
        <v>32</v>
      </c>
      <c r="N36" s="444" t="s">
        <v>3593</v>
      </c>
      <c r="O36" s="444" t="s">
        <v>3593</v>
      </c>
      <c r="P36" s="506" t="s">
        <v>3622</v>
      </c>
      <c r="Q36" s="9" t="s">
        <v>87</v>
      </c>
      <c r="R36" s="7">
        <f>'Прайс-лист'!N1483</f>
        <v>0</v>
      </c>
    </row>
    <row r="37" spans="2:18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444"/>
      <c r="K37" s="444"/>
      <c r="L37" s="444"/>
      <c r="M37" s="444"/>
      <c r="N37" s="444"/>
      <c r="O37" s="444"/>
      <c r="P37" s="506"/>
      <c r="Q37" s="175"/>
    </row>
    <row r="38" spans="2:18" ht="18.75" customHeight="1" thickTop="1" thickBot="1">
      <c r="B38" s="8" t="s">
        <v>2653</v>
      </c>
      <c r="C38" s="9" t="s">
        <v>786</v>
      </c>
      <c r="D38" s="10"/>
      <c r="E38" s="242" t="s">
        <v>438</v>
      </c>
      <c r="F38" s="14"/>
      <c r="G38" s="516"/>
      <c r="H38" s="444"/>
      <c r="I38" s="444"/>
      <c r="J38" s="444"/>
      <c r="K38" s="444"/>
      <c r="L38" s="444"/>
      <c r="M38" s="444"/>
      <c r="N38" s="444"/>
      <c r="O38" s="444"/>
      <c r="P38" s="506"/>
      <c r="Q38" s="9" t="s">
        <v>87</v>
      </c>
      <c r="R38" s="7">
        <f>'Прайс-лист'!N1484</f>
        <v>4005.9168121930561</v>
      </c>
    </row>
    <row r="39" spans="2:18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4"/>
    </row>
    <row r="40" spans="2:18" ht="7.5" customHeight="1" thickBot="1">
      <c r="B40" s="25"/>
      <c r="D40" s="10"/>
      <c r="F40" s="14"/>
      <c r="G40" s="307"/>
      <c r="H40" s="9"/>
      <c r="I40" s="9"/>
      <c r="J40" s="9"/>
      <c r="K40" s="9"/>
      <c r="L40" s="9"/>
      <c r="M40" s="9"/>
      <c r="N40" s="9"/>
      <c r="O40" s="9"/>
      <c r="P40" s="9"/>
      <c r="Q40" s="9"/>
      <c r="R40" s="26"/>
    </row>
    <row r="41" spans="2:18" ht="18.75" customHeight="1" thickTop="1" thickBot="1">
      <c r="B41" s="16" t="s">
        <v>2654</v>
      </c>
      <c r="C41" s="9" t="s">
        <v>787</v>
      </c>
      <c r="D41" s="10"/>
      <c r="E41" s="27" t="s">
        <v>11</v>
      </c>
      <c r="F41" s="12"/>
      <c r="G41" s="516">
        <v>4000</v>
      </c>
      <c r="H41" s="444" t="s">
        <v>3593</v>
      </c>
      <c r="I41" s="444">
        <v>1000</v>
      </c>
      <c r="J41" s="444">
        <v>3000</v>
      </c>
      <c r="K41" s="444" t="s">
        <v>3593</v>
      </c>
      <c r="L41" s="444" t="s">
        <v>3593</v>
      </c>
      <c r="M41" s="444">
        <v>32</v>
      </c>
      <c r="N41" s="444">
        <v>40</v>
      </c>
      <c r="O41" s="444" t="s">
        <v>3593</v>
      </c>
      <c r="P41" s="506" t="s">
        <v>3622</v>
      </c>
      <c r="Q41" s="9" t="s">
        <v>87</v>
      </c>
      <c r="R41" s="7">
        <f>'Прайс-лист'!N1485</f>
        <v>0</v>
      </c>
    </row>
    <row r="42" spans="2:18" ht="3.75" customHeight="1" thickTop="1" thickBot="1">
      <c r="B42" s="18"/>
      <c r="C42" s="9"/>
      <c r="D42" s="10"/>
      <c r="E42" s="13"/>
      <c r="F42" s="13"/>
      <c r="G42" s="516"/>
      <c r="H42" s="444"/>
      <c r="I42" s="444"/>
      <c r="J42" s="444"/>
      <c r="K42" s="444"/>
      <c r="L42" s="444"/>
      <c r="M42" s="444"/>
      <c r="N42" s="444"/>
      <c r="O42" s="444"/>
      <c r="P42" s="506"/>
      <c r="Q42" s="175"/>
    </row>
    <row r="43" spans="2:18" ht="18.75" customHeight="1" thickTop="1" thickBot="1">
      <c r="B43" s="8" t="s">
        <v>2655</v>
      </c>
      <c r="C43" s="9" t="s">
        <v>788</v>
      </c>
      <c r="D43" s="10"/>
      <c r="E43" s="242" t="s">
        <v>438</v>
      </c>
      <c r="F43" s="14"/>
      <c r="G43" s="516"/>
      <c r="H43" s="444"/>
      <c r="I43" s="444"/>
      <c r="J43" s="444"/>
      <c r="K43" s="444"/>
      <c r="L43" s="444"/>
      <c r="M43" s="444"/>
      <c r="N43" s="444"/>
      <c r="O43" s="444"/>
      <c r="P43" s="506"/>
      <c r="Q43" s="9" t="s">
        <v>87</v>
      </c>
      <c r="R43" s="7">
        <f>'Прайс-лист'!N1486</f>
        <v>5159.3984961896695</v>
      </c>
    </row>
    <row r="44" spans="2:18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4"/>
    </row>
    <row r="45" spans="2:18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9"/>
      <c r="M45" s="9"/>
      <c r="N45" s="9"/>
      <c r="O45" s="9"/>
      <c r="P45" s="9"/>
      <c r="Q45" s="9"/>
      <c r="R45" s="7"/>
    </row>
    <row r="46" spans="2:18" ht="18.75" customHeight="1" thickTop="1" thickBot="1">
      <c r="B46" s="16" t="s">
        <v>2656</v>
      </c>
      <c r="C46" s="9" t="s">
        <v>789</v>
      </c>
      <c r="D46" s="10"/>
      <c r="E46" s="27" t="s">
        <v>11</v>
      </c>
      <c r="F46" s="12"/>
      <c r="G46" s="516">
        <v>5000</v>
      </c>
      <c r="H46" s="444" t="s">
        <v>3593</v>
      </c>
      <c r="I46" s="444">
        <v>2000</v>
      </c>
      <c r="J46" s="444">
        <v>3000</v>
      </c>
      <c r="K46" s="444" t="s">
        <v>3593</v>
      </c>
      <c r="L46" s="444" t="s">
        <v>3593</v>
      </c>
      <c r="M46" s="444">
        <v>32</v>
      </c>
      <c r="N46" s="444">
        <v>40</v>
      </c>
      <c r="O46" s="444" t="s">
        <v>3593</v>
      </c>
      <c r="P46" s="506" t="s">
        <v>3622</v>
      </c>
      <c r="Q46" s="9" t="s">
        <v>87</v>
      </c>
      <c r="R46" s="7">
        <f>'Прайс-лист'!N1487</f>
        <v>0</v>
      </c>
    </row>
    <row r="47" spans="2:18" ht="3.75" customHeight="1" thickTop="1" thickBot="1">
      <c r="B47" s="18"/>
      <c r="C47" s="9"/>
      <c r="D47" s="10"/>
      <c r="E47" s="13"/>
      <c r="F47" s="13"/>
      <c r="G47" s="516"/>
      <c r="H47" s="444"/>
      <c r="I47" s="444"/>
      <c r="J47" s="444"/>
      <c r="K47" s="444"/>
      <c r="L47" s="444"/>
      <c r="M47" s="444"/>
      <c r="N47" s="444"/>
      <c r="O47" s="444"/>
      <c r="P47" s="506"/>
      <c r="Q47" s="175"/>
    </row>
    <row r="48" spans="2:18" ht="18.75" customHeight="1" thickTop="1" thickBot="1">
      <c r="B48" s="8" t="s">
        <v>2657</v>
      </c>
      <c r="C48" s="9" t="s">
        <v>790</v>
      </c>
      <c r="D48" s="10"/>
      <c r="E48" s="242" t="s">
        <v>438</v>
      </c>
      <c r="F48" s="14"/>
      <c r="G48" s="516"/>
      <c r="H48" s="444"/>
      <c r="I48" s="444"/>
      <c r="J48" s="444"/>
      <c r="K48" s="444"/>
      <c r="L48" s="444"/>
      <c r="M48" s="444"/>
      <c r="N48" s="444"/>
      <c r="O48" s="444"/>
      <c r="P48" s="506"/>
      <c r="Q48" s="9" t="s">
        <v>87</v>
      </c>
      <c r="R48" s="7">
        <f>'Прайс-лист'!N1488</f>
        <v>6462.2769043183744</v>
      </c>
    </row>
    <row r="49" spans="2:18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4"/>
    </row>
    <row r="50" spans="2:18" ht="7.5" customHeight="1" thickBot="1">
      <c r="B50" s="18"/>
      <c r="D50" s="10"/>
      <c r="F50" s="14"/>
      <c r="G50" s="307"/>
      <c r="H50" s="9"/>
      <c r="I50" s="9"/>
      <c r="J50" s="9"/>
      <c r="K50" s="9"/>
      <c r="L50" s="9"/>
      <c r="M50" s="9"/>
      <c r="N50" s="9"/>
      <c r="O50" s="9"/>
      <c r="P50" s="9"/>
      <c r="Q50" s="9"/>
      <c r="R50" s="26"/>
    </row>
    <row r="51" spans="2:18" ht="18.75" customHeight="1" thickTop="1" thickBot="1">
      <c r="B51" s="16" t="s">
        <v>2658</v>
      </c>
      <c r="C51" s="9" t="s">
        <v>791</v>
      </c>
      <c r="D51" s="10"/>
      <c r="E51" s="27" t="s">
        <v>11</v>
      </c>
      <c r="F51" s="12"/>
      <c r="G51" s="516">
        <v>6000</v>
      </c>
      <c r="H51" s="444" t="s">
        <v>3593</v>
      </c>
      <c r="I51" s="444">
        <v>3000</v>
      </c>
      <c r="J51" s="444">
        <v>3000</v>
      </c>
      <c r="K51" s="444" t="s">
        <v>3593</v>
      </c>
      <c r="L51" s="444" t="s">
        <v>3593</v>
      </c>
      <c r="M51" s="444">
        <v>32</v>
      </c>
      <c r="N51" s="444">
        <v>40</v>
      </c>
      <c r="O51" s="444" t="s">
        <v>3593</v>
      </c>
      <c r="P51" s="506" t="s">
        <v>3622</v>
      </c>
      <c r="Q51" s="9" t="s">
        <v>87</v>
      </c>
      <c r="R51" s="7">
        <f>'Прайс-лист'!N1489</f>
        <v>0</v>
      </c>
    </row>
    <row r="52" spans="2:18" ht="3.75" customHeight="1" thickTop="1" thickBot="1">
      <c r="B52" s="18"/>
      <c r="C52" s="9"/>
      <c r="D52" s="10"/>
      <c r="E52" s="13"/>
      <c r="F52" s="13"/>
      <c r="G52" s="516"/>
      <c r="H52" s="444"/>
      <c r="I52" s="444"/>
      <c r="J52" s="444"/>
      <c r="K52" s="444"/>
      <c r="L52" s="444"/>
      <c r="M52" s="444"/>
      <c r="N52" s="444"/>
      <c r="O52" s="444"/>
      <c r="P52" s="506"/>
      <c r="Q52" s="175"/>
    </row>
    <row r="53" spans="2:18" ht="18.75" customHeight="1" thickTop="1" thickBot="1">
      <c r="B53" s="8" t="s">
        <v>2659</v>
      </c>
      <c r="C53" s="9" t="s">
        <v>792</v>
      </c>
      <c r="D53" s="10"/>
      <c r="E53" s="242" t="s">
        <v>438</v>
      </c>
      <c r="F53" s="14"/>
      <c r="G53" s="516"/>
      <c r="H53" s="444"/>
      <c r="I53" s="444"/>
      <c r="J53" s="444"/>
      <c r="K53" s="444"/>
      <c r="L53" s="444"/>
      <c r="M53" s="444"/>
      <c r="N53" s="444"/>
      <c r="O53" s="444"/>
      <c r="P53" s="506"/>
      <c r="Q53" s="9" t="s">
        <v>87</v>
      </c>
      <c r="R53" s="7">
        <f>'Прайс-лист'!N1490</f>
        <v>7059.8638008467397</v>
      </c>
    </row>
    <row r="54" spans="2:18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4"/>
    </row>
    <row r="55" spans="2:18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9"/>
      <c r="M55" s="9"/>
      <c r="N55" s="9"/>
      <c r="O55" s="9"/>
      <c r="P55" s="9"/>
      <c r="Q55" s="9"/>
      <c r="R55" s="7"/>
    </row>
    <row r="56" spans="2:18" ht="18.75" customHeight="1" thickTop="1" thickBot="1">
      <c r="B56" s="16" t="s">
        <v>2660</v>
      </c>
      <c r="C56" s="9" t="s">
        <v>793</v>
      </c>
      <c r="D56" s="10"/>
      <c r="E56" s="27" t="s">
        <v>11</v>
      </c>
      <c r="F56" s="12"/>
      <c r="G56" s="516">
        <v>7000</v>
      </c>
      <c r="H56" s="444" t="s">
        <v>3593</v>
      </c>
      <c r="I56" s="444">
        <v>1000</v>
      </c>
      <c r="J56" s="444">
        <v>3000</v>
      </c>
      <c r="K56" s="444">
        <v>3000</v>
      </c>
      <c r="L56" s="444" t="s">
        <v>3593</v>
      </c>
      <c r="M56" s="444">
        <v>32</v>
      </c>
      <c r="N56" s="444">
        <v>40</v>
      </c>
      <c r="O56" s="444">
        <v>42.4</v>
      </c>
      <c r="P56" s="506" t="s">
        <v>3622</v>
      </c>
      <c r="Q56" s="9" t="s">
        <v>87</v>
      </c>
      <c r="R56" s="7">
        <f>'Прайс-лист'!N1491</f>
        <v>0</v>
      </c>
    </row>
    <row r="57" spans="2:18" ht="3.75" customHeight="1" thickTop="1" thickBot="1">
      <c r="B57" s="18"/>
      <c r="C57" s="9"/>
      <c r="D57" s="10"/>
      <c r="E57" s="13"/>
      <c r="F57" s="13"/>
      <c r="G57" s="516"/>
      <c r="H57" s="444"/>
      <c r="I57" s="444"/>
      <c r="J57" s="444"/>
      <c r="K57" s="444"/>
      <c r="L57" s="444"/>
      <c r="M57" s="444"/>
      <c r="N57" s="444"/>
      <c r="O57" s="444"/>
      <c r="P57" s="506"/>
      <c r="Q57" s="175"/>
    </row>
    <row r="58" spans="2:18" ht="18.75" customHeight="1" thickTop="1" thickBot="1">
      <c r="B58" s="8" t="s">
        <v>2661</v>
      </c>
      <c r="C58" s="9" t="s">
        <v>794</v>
      </c>
      <c r="D58" s="10"/>
      <c r="E58" s="242" t="s">
        <v>438</v>
      </c>
      <c r="F58" s="14"/>
      <c r="G58" s="516"/>
      <c r="H58" s="444"/>
      <c r="I58" s="444"/>
      <c r="J58" s="444"/>
      <c r="K58" s="444"/>
      <c r="L58" s="444"/>
      <c r="M58" s="444"/>
      <c r="N58" s="444"/>
      <c r="O58" s="444"/>
      <c r="P58" s="506"/>
      <c r="Q58" s="9" t="s">
        <v>87</v>
      </c>
      <c r="R58" s="7">
        <f>'Прайс-лист'!N1492</f>
        <v>8616.3692057578319</v>
      </c>
    </row>
    <row r="59" spans="2:18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4"/>
    </row>
    <row r="60" spans="2:18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9"/>
      <c r="M60" s="9"/>
      <c r="N60" s="9"/>
      <c r="O60" s="9"/>
      <c r="P60" s="9"/>
      <c r="Q60" s="9"/>
      <c r="R60" s="7"/>
    </row>
    <row r="61" spans="2:18" ht="18.75" customHeight="1" thickTop="1" thickBot="1">
      <c r="B61" s="16" t="s">
        <v>2662</v>
      </c>
      <c r="C61" s="9" t="s">
        <v>795</v>
      </c>
      <c r="D61" s="10"/>
      <c r="E61" s="27" t="s">
        <v>11</v>
      </c>
      <c r="F61" s="12"/>
      <c r="G61" s="516">
        <v>8000</v>
      </c>
      <c r="H61" s="444" t="s">
        <v>3593</v>
      </c>
      <c r="I61" s="444">
        <v>2000</v>
      </c>
      <c r="J61" s="444">
        <v>3000</v>
      </c>
      <c r="K61" s="444">
        <v>3000</v>
      </c>
      <c r="L61" s="444" t="s">
        <v>3593</v>
      </c>
      <c r="M61" s="444">
        <v>32</v>
      </c>
      <c r="N61" s="444">
        <v>40</v>
      </c>
      <c r="O61" s="444">
        <v>42.4</v>
      </c>
      <c r="P61" s="506" t="s">
        <v>3622</v>
      </c>
      <c r="Q61" s="9" t="s">
        <v>87</v>
      </c>
      <c r="R61" s="7">
        <f>'Прайс-лист'!N1493</f>
        <v>0</v>
      </c>
    </row>
    <row r="62" spans="2:18" ht="3.75" customHeight="1" thickTop="1" thickBot="1">
      <c r="B62" s="18"/>
      <c r="C62" s="9"/>
      <c r="D62" s="10"/>
      <c r="E62" s="13"/>
      <c r="F62" s="13"/>
      <c r="G62" s="516"/>
      <c r="H62" s="444"/>
      <c r="I62" s="444"/>
      <c r="J62" s="444"/>
      <c r="K62" s="444"/>
      <c r="L62" s="444"/>
      <c r="M62" s="444"/>
      <c r="N62" s="444"/>
      <c r="O62" s="444"/>
      <c r="P62" s="506"/>
      <c r="Q62" s="175"/>
    </row>
    <row r="63" spans="2:18" ht="18.75" customHeight="1" thickTop="1" thickBot="1">
      <c r="B63" s="8" t="s">
        <v>2663</v>
      </c>
      <c r="C63" s="9" t="s">
        <v>796</v>
      </c>
      <c r="D63" s="10"/>
      <c r="E63" s="242" t="s">
        <v>438</v>
      </c>
      <c r="F63" s="14"/>
      <c r="G63" s="516"/>
      <c r="H63" s="444"/>
      <c r="I63" s="444"/>
      <c r="J63" s="444"/>
      <c r="K63" s="444"/>
      <c r="L63" s="444"/>
      <c r="M63" s="444"/>
      <c r="N63" s="444"/>
      <c r="O63" s="444"/>
      <c r="P63" s="506"/>
      <c r="Q63" s="9" t="s">
        <v>87</v>
      </c>
      <c r="R63" s="7">
        <f>'Прайс-лист'!N1494</f>
        <v>10353.540416596103</v>
      </c>
    </row>
    <row r="64" spans="2:18" ht="7.5" customHeight="1" thickTop="1"/>
    <row r="65" spans="2:18" ht="37.5" customHeight="1">
      <c r="B65" s="466" t="s">
        <v>18</v>
      </c>
      <c r="C65" s="467"/>
      <c r="D65" s="467"/>
      <c r="E65" s="467"/>
      <c r="F65" s="467"/>
      <c r="G65" s="468"/>
    </row>
    <row r="66" spans="2:18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2:18" ht="18.75" customHeight="1">
      <c r="B67" s="437" t="s">
        <v>3625</v>
      </c>
      <c r="C67" s="437"/>
      <c r="D67" s="437"/>
      <c r="E67" s="437"/>
      <c r="F67" s="437"/>
      <c r="G67" s="437"/>
      <c r="H67" s="437"/>
      <c r="I67" s="437"/>
      <c r="J67" s="437"/>
      <c r="K67" s="437"/>
      <c r="L67" s="437"/>
      <c r="M67" s="437"/>
      <c r="N67" s="437"/>
      <c r="O67" s="437"/>
      <c r="P67" s="437"/>
      <c r="Q67" s="437"/>
      <c r="R67" s="437"/>
    </row>
    <row r="68" spans="2:18" ht="18.75" customHeight="1" thickBot="1">
      <c r="B68" s="437" t="s">
        <v>3626</v>
      </c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</row>
    <row r="69" spans="2:18" ht="18.75" customHeight="1" thickTop="1" thickBot="1">
      <c r="E69" s="27" t="s">
        <v>11</v>
      </c>
      <c r="F69" s="436" t="s">
        <v>39</v>
      </c>
      <c r="G69" s="437"/>
      <c r="H69" s="437"/>
    </row>
    <row r="70" spans="2:18" ht="18.75" customHeight="1" thickTop="1" thickBot="1">
      <c r="E70" s="255" t="s">
        <v>745</v>
      </c>
      <c r="F70" s="436" t="s">
        <v>3617</v>
      </c>
      <c r="G70" s="437"/>
      <c r="H70" s="437"/>
    </row>
    <row r="71" spans="2:18" ht="18.75" customHeight="1" thickTop="1" thickBot="1">
      <c r="E71" s="242" t="s">
        <v>438</v>
      </c>
      <c r="F71" s="436" t="s">
        <v>2581</v>
      </c>
      <c r="G71" s="437"/>
      <c r="H71" s="437"/>
    </row>
    <row r="72" spans="2:18" ht="7.5" customHeight="1" thickTop="1"/>
    <row r="73" spans="2:18" ht="18.75" customHeight="1"/>
    <row r="74" spans="2:18" ht="18.75" customHeight="1"/>
    <row r="75" spans="2:18" ht="18.75" customHeight="1"/>
    <row r="76" spans="2:18" ht="18.75" customHeight="1"/>
    <row r="77" spans="2:18" ht="18.75" customHeight="1"/>
    <row r="78" spans="2:18" ht="18.75" customHeight="1"/>
    <row r="79" spans="2:18" ht="18.75" customHeight="1"/>
    <row r="80" spans="2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aVfZaEh7J+HNsA8OR5quAtmLpmnV7ZpfIn811dzrrOrX1rPVWWTXKkoX04ixAiOW/BDzG14ElqM0G1m5sM5txQ==" saltValue="F4P/EI1ZAeRt2KA+0YOdKg==" spinCount="100000" sheet="1" objects="1" scenarios="1"/>
  <mergeCells count="127">
    <mergeCell ref="F69:H69"/>
    <mergeCell ref="M46:M48"/>
    <mergeCell ref="M51:M53"/>
    <mergeCell ref="I51:I53"/>
    <mergeCell ref="L51:L53"/>
    <mergeCell ref="G56:G58"/>
    <mergeCell ref="H56:H58"/>
    <mergeCell ref="I56:I58"/>
    <mergeCell ref="L56:L58"/>
    <mergeCell ref="B65:G65"/>
    <mergeCell ref="B67:R67"/>
    <mergeCell ref="B68:R68"/>
    <mergeCell ref="M56:M58"/>
    <mergeCell ref="M61:M63"/>
    <mergeCell ref="J46:J48"/>
    <mergeCell ref="K46:K48"/>
    <mergeCell ref="J51:J53"/>
    <mergeCell ref="K51:K53"/>
    <mergeCell ref="J56:J58"/>
    <mergeCell ref="K56:K58"/>
    <mergeCell ref="J61:J63"/>
    <mergeCell ref="K61:K63"/>
    <mergeCell ref="N56:N58"/>
    <mergeCell ref="P56:P58"/>
    <mergeCell ref="G36:G38"/>
    <mergeCell ref="H36:H38"/>
    <mergeCell ref="I36:I38"/>
    <mergeCell ref="L36:L38"/>
    <mergeCell ref="J31:J33"/>
    <mergeCell ref="K31:K33"/>
    <mergeCell ref="J36:J38"/>
    <mergeCell ref="K36:K38"/>
    <mergeCell ref="F71:H71"/>
    <mergeCell ref="G46:G48"/>
    <mergeCell ref="G41:G43"/>
    <mergeCell ref="H41:H43"/>
    <mergeCell ref="I41:I43"/>
    <mergeCell ref="L41:L43"/>
    <mergeCell ref="G61:G63"/>
    <mergeCell ref="H61:H63"/>
    <mergeCell ref="I61:I63"/>
    <mergeCell ref="L61:L63"/>
    <mergeCell ref="H46:H48"/>
    <mergeCell ref="I46:I48"/>
    <mergeCell ref="F70:H70"/>
    <mergeCell ref="L46:L48"/>
    <mergeCell ref="G51:G53"/>
    <mergeCell ref="H51:H53"/>
    <mergeCell ref="L21:L23"/>
    <mergeCell ref="G26:G28"/>
    <mergeCell ref="H26:H28"/>
    <mergeCell ref="I26:I28"/>
    <mergeCell ref="L26:L28"/>
    <mergeCell ref="K26:K28"/>
    <mergeCell ref="J26:J28"/>
    <mergeCell ref="G31:G33"/>
    <mergeCell ref="H31:H33"/>
    <mergeCell ref="I31:I33"/>
    <mergeCell ref="L31:L33"/>
    <mergeCell ref="K21:K23"/>
    <mergeCell ref="J21:J23"/>
    <mergeCell ref="G21:G23"/>
    <mergeCell ref="H21:H23"/>
    <mergeCell ref="I21:I23"/>
    <mergeCell ref="L16:L18"/>
    <mergeCell ref="B2:R2"/>
    <mergeCell ref="G11:G13"/>
    <mergeCell ref="H11:H13"/>
    <mergeCell ref="I11:I13"/>
    <mergeCell ref="L11:L13"/>
    <mergeCell ref="M6:M8"/>
    <mergeCell ref="P6:P8"/>
    <mergeCell ref="M11:M13"/>
    <mergeCell ref="N6:N8"/>
    <mergeCell ref="O6:O8"/>
    <mergeCell ref="J6:J8"/>
    <mergeCell ref="K6:K8"/>
    <mergeCell ref="G6:G8"/>
    <mergeCell ref="H6:H8"/>
    <mergeCell ref="I6:I8"/>
    <mergeCell ref="L6:L8"/>
    <mergeCell ref="J11:J13"/>
    <mergeCell ref="K11:K13"/>
    <mergeCell ref="K16:K18"/>
    <mergeCell ref="J16:J18"/>
    <mergeCell ref="G16:G18"/>
    <mergeCell ref="H16:H18"/>
    <mergeCell ref="I16:I18"/>
    <mergeCell ref="M31:M33"/>
    <mergeCell ref="N31:N33"/>
    <mergeCell ref="O31:O33"/>
    <mergeCell ref="P11:P13"/>
    <mergeCell ref="P16:P18"/>
    <mergeCell ref="P21:P23"/>
    <mergeCell ref="P26:P28"/>
    <mergeCell ref="P31:P33"/>
    <mergeCell ref="M21:M23"/>
    <mergeCell ref="N21:N23"/>
    <mergeCell ref="O21:O23"/>
    <mergeCell ref="M26:M28"/>
    <mergeCell ref="N26:N28"/>
    <mergeCell ref="O26:O28"/>
    <mergeCell ref="N11:N13"/>
    <mergeCell ref="O11:O13"/>
    <mergeCell ref="M16:M18"/>
    <mergeCell ref="N16:N18"/>
    <mergeCell ref="O16:O18"/>
    <mergeCell ref="M36:M38"/>
    <mergeCell ref="N36:N38"/>
    <mergeCell ref="O36:O38"/>
    <mergeCell ref="P36:P38"/>
    <mergeCell ref="J41:J43"/>
    <mergeCell ref="K41:K43"/>
    <mergeCell ref="M41:M43"/>
    <mergeCell ref="N41:N43"/>
    <mergeCell ref="O41:O43"/>
    <mergeCell ref="P41:P43"/>
    <mergeCell ref="O56:O58"/>
    <mergeCell ref="N61:N63"/>
    <mergeCell ref="O61:O63"/>
    <mergeCell ref="P61:P63"/>
    <mergeCell ref="N46:N48"/>
    <mergeCell ref="O46:O48"/>
    <mergeCell ref="P46:P48"/>
    <mergeCell ref="N51:N53"/>
    <mergeCell ref="O51:O53"/>
    <mergeCell ref="P51:P53"/>
  </mergeCells>
  <hyperlinks>
    <hyperlink ref="A4" location="'Прайс-лист'!R1482C2" display="ПРАЙС" xr:uid="{00000000-0004-0000-6000-000000000000}"/>
    <hyperlink ref="A3" location="Б!R3C3" display="КАТАЛОГ" xr:uid="{00000000-0004-0000-6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3" t="s">
        <v>2665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3" ht="22.5" customHeight="1">
      <c r="A3" s="30" t="s">
        <v>3488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2666</v>
      </c>
      <c r="C6" s="9" t="s">
        <v>803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'Прайс-лист'!N1505</f>
        <v>9478.3883039999982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2667</v>
      </c>
      <c r="C9" s="9" t="s">
        <v>807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'Прайс-лист'!N1506</f>
        <v>14156.03448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2668</v>
      </c>
      <c r="C12" s="9" t="s">
        <v>808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'Прайс-лист'!N1507</f>
        <v>17602.721135999996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2669</v>
      </c>
      <c r="C15" s="9" t="s">
        <v>809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'Прайс-лист'!N1508</f>
        <v>22157.271360000002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2670</v>
      </c>
      <c r="C18" s="9" t="s">
        <v>810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'Прайс-лист'!N1509</f>
        <v>24003.710639999994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2671</v>
      </c>
      <c r="C21" s="9" t="s">
        <v>811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'Прайс-лист'!N1510</f>
        <v>27696.589199999995</v>
      </c>
      <c r="M21" s="7"/>
    </row>
    <row r="22" spans="2:13" ht="7.5" customHeight="1" thickTop="1"/>
    <row r="23" spans="2:13" ht="37.5" customHeight="1">
      <c r="B23" s="466" t="s">
        <v>18</v>
      </c>
      <c r="C23" s="467"/>
      <c r="D23" s="467"/>
      <c r="E23" s="467"/>
      <c r="F23" s="467"/>
      <c r="G23" s="468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</row>
    <row r="26" spans="2:13" ht="18.75" customHeight="1" thickBot="1"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</row>
    <row r="27" spans="2:13" ht="18.75" customHeight="1" thickTop="1" thickBot="1">
      <c r="E27" s="248" t="s">
        <v>572</v>
      </c>
      <c r="F27" s="436" t="s">
        <v>3618</v>
      </c>
      <c r="G27" s="437"/>
      <c r="H27" s="437"/>
      <c r="I27" s="437"/>
      <c r="J27" s="437"/>
      <c r="K27" s="437"/>
      <c r="L27" s="437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3:G23"/>
    <mergeCell ref="B25:L25"/>
    <mergeCell ref="B26:L26"/>
    <mergeCell ref="B2:L2"/>
    <mergeCell ref="F27:L27"/>
  </mergeCells>
  <hyperlinks>
    <hyperlink ref="A4" location="'Прайс-лист'!R1507C2" display="ПРАЙС" xr:uid="{00000000-0004-0000-6100-000000000000}"/>
    <hyperlink ref="A3" location="Б!R3C4" display="КАТАЛОГ" xr:uid="{00000000-0004-0000-6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theme="5" tint="0.39997558519241921"/>
  </sheetPr>
  <dimension ref="A1:L6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3" t="s">
        <v>2710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2" ht="22.5" customHeight="1">
      <c r="A3" s="30" t="s">
        <v>3488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2672</v>
      </c>
      <c r="C6" s="9" t="s">
        <v>818</v>
      </c>
      <c r="D6" s="10"/>
      <c r="E6" s="27" t="s">
        <v>11</v>
      </c>
      <c r="F6" s="12"/>
      <c r="G6" s="516">
        <v>1000</v>
      </c>
      <c r="H6" s="444"/>
      <c r="I6" s="444"/>
      <c r="J6" s="444"/>
      <c r="K6" s="9" t="s">
        <v>87</v>
      </c>
      <c r="L6" s="7">
        <f>'Прайс-лист'!N1521</f>
        <v>1723.3433279999999</v>
      </c>
    </row>
    <row r="7" spans="1:12" ht="3.75" customHeight="1" thickTop="1" thickBot="1">
      <c r="B7" s="18"/>
      <c r="C7" s="9"/>
      <c r="D7" s="10"/>
      <c r="E7" s="13"/>
      <c r="F7" s="13"/>
      <c r="G7" s="516"/>
      <c r="H7" s="444"/>
      <c r="I7" s="444"/>
      <c r="J7" s="444"/>
      <c r="K7" s="175"/>
    </row>
    <row r="8" spans="1:12" ht="18.75" customHeight="1" thickTop="1" thickBot="1">
      <c r="B8" s="8" t="s">
        <v>2673</v>
      </c>
      <c r="C8" s="9" t="s">
        <v>832</v>
      </c>
      <c r="D8" s="10"/>
      <c r="E8" s="255" t="s">
        <v>745</v>
      </c>
      <c r="F8" s="14"/>
      <c r="G8" s="516"/>
      <c r="H8" s="444"/>
      <c r="I8" s="444"/>
      <c r="J8" s="444"/>
      <c r="K8" s="9" t="s">
        <v>87</v>
      </c>
      <c r="L8" s="7">
        <f>'Прайс-лист'!N1522</f>
        <v>1203.141654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2674</v>
      </c>
      <c r="C11" s="9" t="s">
        <v>819</v>
      </c>
      <c r="D11" s="10"/>
      <c r="E11" s="27" t="s">
        <v>11</v>
      </c>
      <c r="F11" s="12"/>
      <c r="G11" s="516">
        <v>1500</v>
      </c>
      <c r="H11" s="444"/>
      <c r="I11" s="444"/>
      <c r="J11" s="444"/>
      <c r="K11" s="9" t="s">
        <v>87</v>
      </c>
      <c r="L11" s="7">
        <f>'Прайс-лист'!N1523</f>
        <v>2646.5629679999997</v>
      </c>
    </row>
    <row r="12" spans="1:12" ht="3.75" customHeight="1" thickTop="1" thickBot="1">
      <c r="B12" s="18"/>
      <c r="C12" s="9"/>
      <c r="D12" s="10"/>
      <c r="E12" s="13"/>
      <c r="F12" s="13"/>
      <c r="G12" s="516"/>
      <c r="H12" s="444"/>
      <c r="I12" s="444"/>
      <c r="J12" s="444"/>
      <c r="K12" s="175"/>
    </row>
    <row r="13" spans="1:12" ht="18.75" customHeight="1" thickTop="1" thickBot="1">
      <c r="B13" s="8" t="s">
        <v>2675</v>
      </c>
      <c r="C13" s="9" t="s">
        <v>833</v>
      </c>
      <c r="D13" s="10"/>
      <c r="E13" s="255" t="s">
        <v>745</v>
      </c>
      <c r="F13" s="14"/>
      <c r="G13" s="516"/>
      <c r="H13" s="444"/>
      <c r="I13" s="444"/>
      <c r="J13" s="444"/>
      <c r="K13" s="9" t="s">
        <v>87</v>
      </c>
      <c r="L13" s="7">
        <f>'Прайс-лист'!N1524</f>
        <v>2177.1417430000001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2676</v>
      </c>
      <c r="C16" s="9" t="s">
        <v>820</v>
      </c>
      <c r="D16" s="10"/>
      <c r="E16" s="27" t="s">
        <v>11</v>
      </c>
      <c r="F16" s="12"/>
      <c r="G16" s="516">
        <v>2000</v>
      </c>
      <c r="H16" s="444"/>
      <c r="I16" s="444"/>
      <c r="J16" s="444"/>
      <c r="K16" s="9" t="s">
        <v>87</v>
      </c>
      <c r="L16" s="7">
        <f>'Прайс-лист'!N1525</f>
        <v>3508.2346320000001</v>
      </c>
    </row>
    <row r="17" spans="2:12" ht="3.75" customHeight="1" thickTop="1" thickBot="1">
      <c r="B17" s="18"/>
      <c r="C17" s="9"/>
      <c r="D17" s="10"/>
      <c r="E17" s="13"/>
      <c r="F17" s="13"/>
      <c r="G17" s="516"/>
      <c r="H17" s="444"/>
      <c r="I17" s="444"/>
      <c r="J17" s="444"/>
      <c r="K17" s="175"/>
    </row>
    <row r="18" spans="2:12" ht="18.75" customHeight="1" thickTop="1" thickBot="1">
      <c r="B18" s="8" t="s">
        <v>2677</v>
      </c>
      <c r="C18" s="9" t="s">
        <v>834</v>
      </c>
      <c r="D18" s="10"/>
      <c r="E18" s="255" t="s">
        <v>745</v>
      </c>
      <c r="F18" s="14"/>
      <c r="G18" s="516"/>
      <c r="H18" s="444"/>
      <c r="I18" s="444"/>
      <c r="J18" s="444"/>
      <c r="K18" s="9" t="s">
        <v>87</v>
      </c>
      <c r="L18" s="7">
        <f>'Прайс-лист'!N1526</f>
        <v>2803.5995800000001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2678</v>
      </c>
      <c r="C21" s="9" t="s">
        <v>821</v>
      </c>
      <c r="D21" s="10"/>
      <c r="E21" s="27" t="s">
        <v>11</v>
      </c>
      <c r="F21" s="12"/>
      <c r="G21" s="516">
        <v>2500</v>
      </c>
      <c r="H21" s="444"/>
      <c r="I21" s="444"/>
      <c r="J21" s="444"/>
      <c r="K21" s="9" t="s">
        <v>87</v>
      </c>
      <c r="L21" s="7">
        <f>'Прайс-лист'!N1527</f>
        <v>4308.3583200000003</v>
      </c>
    </row>
    <row r="22" spans="2:12" ht="3.75" customHeight="1" thickTop="1" thickBot="1">
      <c r="B22" s="18"/>
      <c r="C22" s="9"/>
      <c r="D22" s="10"/>
      <c r="E22" s="13"/>
      <c r="F22" s="13"/>
      <c r="G22" s="516"/>
      <c r="H22" s="444"/>
      <c r="I22" s="444"/>
      <c r="J22" s="444"/>
      <c r="K22" s="175"/>
    </row>
    <row r="23" spans="2:12" ht="18.75" customHeight="1" thickTop="1" thickBot="1">
      <c r="B23" s="8" t="s">
        <v>2679</v>
      </c>
      <c r="C23" s="9" t="s">
        <v>835</v>
      </c>
      <c r="D23" s="10"/>
      <c r="E23" s="255" t="s">
        <v>745</v>
      </c>
      <c r="F23" s="14"/>
      <c r="G23" s="516"/>
      <c r="H23" s="444"/>
      <c r="I23" s="444"/>
      <c r="J23" s="444"/>
      <c r="K23" s="9" t="s">
        <v>87</v>
      </c>
      <c r="L23" s="7">
        <f>'Прайс-лист'!N1528</f>
        <v>3451.718801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2680</v>
      </c>
      <c r="C26" s="9" t="s">
        <v>822</v>
      </c>
      <c r="D26" s="10"/>
      <c r="E26" s="27" t="s">
        <v>11</v>
      </c>
      <c r="F26" s="12"/>
      <c r="G26" s="516">
        <v>3000</v>
      </c>
      <c r="H26" s="444"/>
      <c r="I26" s="444"/>
      <c r="J26" s="444"/>
      <c r="K26" s="9" t="s">
        <v>87</v>
      </c>
      <c r="L26" s="7">
        <f>'Прайс-лист'!N1529</f>
        <v>6031.7016479999993</v>
      </c>
    </row>
    <row r="27" spans="2:12" ht="3.75" customHeight="1" thickTop="1" thickBot="1">
      <c r="B27" s="18"/>
      <c r="C27" s="9"/>
      <c r="D27" s="10"/>
      <c r="E27" s="13"/>
      <c r="F27" s="13"/>
      <c r="G27" s="516"/>
      <c r="H27" s="444"/>
      <c r="I27" s="444"/>
      <c r="J27" s="444"/>
      <c r="K27" s="175"/>
    </row>
    <row r="28" spans="2:12" ht="18.75" customHeight="1" thickTop="1" thickBot="1">
      <c r="B28" s="8" t="s">
        <v>2681</v>
      </c>
      <c r="C28" s="9" t="s">
        <v>836</v>
      </c>
      <c r="D28" s="10"/>
      <c r="E28" s="255" t="s">
        <v>745</v>
      </c>
      <c r="F28" s="14"/>
      <c r="G28" s="516"/>
      <c r="H28" s="444"/>
      <c r="I28" s="444"/>
      <c r="J28" s="444"/>
      <c r="K28" s="9" t="s">
        <v>87</v>
      </c>
      <c r="L28" s="7">
        <f>'Прайс-лист'!N1530</f>
        <v>3775.241509</v>
      </c>
    </row>
    <row r="29" spans="2:12" ht="7.5" customHeight="1" thickTop="1">
      <c r="B29" s="6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2682</v>
      </c>
      <c r="C31" s="9" t="s">
        <v>823</v>
      </c>
      <c r="D31" s="10"/>
      <c r="E31" s="27" t="s">
        <v>11</v>
      </c>
      <c r="F31" s="12"/>
      <c r="G31" s="516">
        <v>3500</v>
      </c>
      <c r="H31" s="444"/>
      <c r="I31" s="444"/>
      <c r="J31" s="444"/>
      <c r="K31" s="9" t="s">
        <v>87</v>
      </c>
      <c r="L31" s="7">
        <f>'Прайс-лист'!N1531</f>
        <v>6770.2773599999991</v>
      </c>
    </row>
    <row r="32" spans="2:12" ht="3.75" customHeight="1" thickTop="1" thickBot="1">
      <c r="B32" s="18"/>
      <c r="C32" s="9"/>
      <c r="D32" s="10"/>
      <c r="E32" s="13"/>
      <c r="F32" s="13"/>
      <c r="G32" s="516"/>
      <c r="H32" s="444"/>
      <c r="I32" s="444"/>
      <c r="J32" s="444"/>
      <c r="K32" s="175"/>
    </row>
    <row r="33" spans="2:12" ht="18.75" customHeight="1" thickTop="1" thickBot="1">
      <c r="B33" s="8" t="s">
        <v>2683</v>
      </c>
      <c r="C33" s="9" t="s">
        <v>837</v>
      </c>
      <c r="D33" s="10"/>
      <c r="E33" s="255" t="s">
        <v>745</v>
      </c>
      <c r="F33" s="14"/>
      <c r="G33" s="516"/>
      <c r="H33" s="444"/>
      <c r="I33" s="444"/>
      <c r="J33" s="444"/>
      <c r="K33" s="9" t="s">
        <v>87</v>
      </c>
      <c r="L33" s="7">
        <f>'Прайс-лист'!N1532</f>
        <v>4388.4725950000002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2684</v>
      </c>
      <c r="C36" s="9" t="s">
        <v>824</v>
      </c>
      <c r="D36" s="10"/>
      <c r="E36" s="27" t="s">
        <v>11</v>
      </c>
      <c r="F36" s="12"/>
      <c r="G36" s="516">
        <v>4000</v>
      </c>
      <c r="H36" s="444"/>
      <c r="I36" s="444"/>
      <c r="J36" s="444"/>
      <c r="K36" s="9" t="s">
        <v>87</v>
      </c>
      <c r="L36" s="7">
        <f>'Прайс-лист'!N1533</f>
        <v>8001.2368800000004</v>
      </c>
    </row>
    <row r="37" spans="2:12" ht="3.75" customHeight="1" thickTop="1" thickBot="1">
      <c r="B37" s="18"/>
      <c r="C37" s="9"/>
      <c r="D37" s="10"/>
      <c r="E37" s="13"/>
      <c r="F37" s="13"/>
      <c r="G37" s="516"/>
      <c r="H37" s="444"/>
      <c r="I37" s="444"/>
      <c r="J37" s="444"/>
      <c r="K37" s="175"/>
    </row>
    <row r="38" spans="2:12" ht="18.75" customHeight="1" thickTop="1" thickBot="1">
      <c r="B38" s="8" t="s">
        <v>2685</v>
      </c>
      <c r="C38" s="9" t="s">
        <v>838</v>
      </c>
      <c r="D38" s="10"/>
      <c r="E38" s="255" t="s">
        <v>745</v>
      </c>
      <c r="F38" s="14"/>
      <c r="G38" s="516"/>
      <c r="H38" s="444"/>
      <c r="I38" s="444"/>
      <c r="J38" s="444"/>
      <c r="K38" s="9" t="s">
        <v>87</v>
      </c>
      <c r="L38" s="7">
        <f>'Прайс-лист'!N1534</f>
        <v>4658.3766399999995</v>
      </c>
    </row>
    <row r="39" spans="2:12" ht="7.5" customHeight="1" thickTop="1"/>
    <row r="40" spans="2:12" ht="37.5" customHeight="1">
      <c r="B40" s="466" t="s">
        <v>18</v>
      </c>
      <c r="C40" s="467"/>
      <c r="D40" s="467"/>
      <c r="E40" s="467"/>
      <c r="F40" s="467"/>
      <c r="G40" s="468"/>
    </row>
    <row r="41" spans="2:12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2:12" ht="18.75" customHeight="1"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</row>
    <row r="43" spans="2:12" ht="18.75" customHeight="1" thickBot="1"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</row>
    <row r="44" spans="2:12" ht="18.75" customHeight="1" thickTop="1" thickBot="1">
      <c r="E44" s="27" t="s">
        <v>11</v>
      </c>
      <c r="F44" s="436" t="s">
        <v>39</v>
      </c>
      <c r="G44" s="437"/>
      <c r="H44" s="437"/>
    </row>
    <row r="45" spans="2:12" ht="18.75" customHeight="1" thickTop="1" thickBot="1">
      <c r="E45" s="255" t="s">
        <v>745</v>
      </c>
      <c r="F45" s="436" t="s">
        <v>3617</v>
      </c>
      <c r="G45" s="437"/>
      <c r="H45" s="437"/>
    </row>
    <row r="46" spans="2:12" ht="7.5" customHeight="1" thickTop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sheetProtection algorithmName="SHA-512" hashValue="Fy/+3e0N6xFMxKCqwPLzdcF0CzbJzVcqtJ/9muzcF82mquEiJldDDVbfyfc4zklWrfFiOGMsxIP/ngSY8NuVPw==" saltValue="o9wdArGI1ST6BqQQdbi57A==" spinCount="100000" sheet="1" objects="1" scenarios="1"/>
  <mergeCells count="34">
    <mergeCell ref="F45:H45"/>
    <mergeCell ref="G16:G18"/>
    <mergeCell ref="H16:H18"/>
    <mergeCell ref="I16:I18"/>
    <mergeCell ref="J16:J18"/>
    <mergeCell ref="B40:G40"/>
    <mergeCell ref="G36:G38"/>
    <mergeCell ref="H36:H38"/>
    <mergeCell ref="I36:I38"/>
    <mergeCell ref="J36:J38"/>
    <mergeCell ref="G21:G23"/>
    <mergeCell ref="H21:H23"/>
    <mergeCell ref="I21:I23"/>
    <mergeCell ref="I26:I28"/>
    <mergeCell ref="J26:J28"/>
    <mergeCell ref="B42:L42"/>
    <mergeCell ref="B43:L43"/>
    <mergeCell ref="F44:H44"/>
    <mergeCell ref="G31:G33"/>
    <mergeCell ref="H31:H33"/>
    <mergeCell ref="I31:I33"/>
    <mergeCell ref="J31:J33"/>
    <mergeCell ref="J21:J23"/>
    <mergeCell ref="G26:G28"/>
    <mergeCell ref="H26:H28"/>
    <mergeCell ref="B2:L2"/>
    <mergeCell ref="G11:G13"/>
    <mergeCell ref="H11:H13"/>
    <mergeCell ref="I11:I13"/>
    <mergeCell ref="J11:J13"/>
    <mergeCell ref="G6:G8"/>
    <mergeCell ref="H6:H8"/>
    <mergeCell ref="I6:I8"/>
    <mergeCell ref="J6:J8"/>
  </mergeCells>
  <hyperlinks>
    <hyperlink ref="A4" location="'Прайс-лист'!R1527C2" display="ПРАЙС" xr:uid="{00000000-0004-0000-6200-000000000000}"/>
    <hyperlink ref="A3" location="Б!R9C2" display="КАТАЛОГ" xr:uid="{00000000-0004-0000-6200-000001000000}"/>
  </hyperlinks>
  <pageMargins left="0.7" right="0.7" top="0.75" bottom="0.75" header="0.3" footer="0.3"/>
  <pageSetup paperSize="9" scale="4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197</vt:i4>
      </vt:variant>
      <vt:variant>
        <vt:lpstr>Іменовані діапазони</vt:lpstr>
      </vt:variant>
      <vt:variant>
        <vt:i4>183</vt:i4>
      </vt:variant>
    </vt:vector>
  </HeadingPairs>
  <TitlesOfParts>
    <vt:vector size="380" baseType="lpstr">
      <vt:lpstr>Г</vt:lpstr>
      <vt:lpstr>П</vt:lpstr>
      <vt:lpstr>Т</vt:lpstr>
      <vt:lpstr>Б</vt:lpstr>
      <vt:lpstr>З</vt:lpstr>
      <vt:lpstr>У</vt:lpstr>
      <vt:lpstr>А</vt:lpstr>
      <vt:lpstr>Прайс-лист</vt:lpstr>
      <vt:lpstr>DG</vt:lpstr>
      <vt:lpstr>DGS</vt:lpstr>
      <vt:lpstr>DG-B</vt:lpstr>
      <vt:lpstr>DGS-B</vt:lpstr>
      <vt:lpstr>DJ-E</vt:lpstr>
      <vt:lpstr>DJ-P</vt:lpstr>
      <vt:lpstr>DL</vt:lpstr>
      <vt:lpstr>DLS</vt:lpstr>
      <vt:lpstr>DL-B</vt:lpstr>
      <vt:lpstr>DL-E</vt:lpstr>
      <vt:lpstr>DLS-B</vt:lpstr>
      <vt:lpstr>DL-P</vt:lpstr>
      <vt:lpstr>DLN-I</vt:lpstr>
      <vt:lpstr>DLN-IB</vt:lpstr>
      <vt:lpstr>DLN-E</vt:lpstr>
      <vt:lpstr>DLN-P</vt:lpstr>
      <vt:lpstr>DLA-I</vt:lpstr>
      <vt:lpstr>DLA-IB</vt:lpstr>
      <vt:lpstr>DLA-E</vt:lpstr>
      <vt:lpstr>DLA-P</vt:lpstr>
      <vt:lpstr>DZ</vt:lpstr>
      <vt:lpstr>DZS</vt:lpstr>
      <vt:lpstr>DZ-B</vt:lpstr>
      <vt:lpstr>DZ-E</vt:lpstr>
      <vt:lpstr>DZS-B</vt:lpstr>
      <vt:lpstr>DZ-P</vt:lpstr>
      <vt:lpstr>D</vt:lpstr>
      <vt:lpstr>DS</vt:lpstr>
      <vt:lpstr>DK</vt:lpstr>
      <vt:lpstr>DE</vt:lpstr>
      <vt:lpstr>DP</vt:lpstr>
      <vt:lpstr>DR</vt:lpstr>
      <vt:lpstr>DV</vt:lpstr>
      <vt:lpstr>Evgen</vt:lpstr>
      <vt:lpstr>Evgen B</vt:lpstr>
      <vt:lpstr>DIP</vt:lpstr>
      <vt:lpstr>Tolik</vt:lpstr>
      <vt:lpstr>Kubus</vt:lpstr>
      <vt:lpstr>DY</vt:lpstr>
      <vt:lpstr>DY-B</vt:lpstr>
      <vt:lpstr>DY-E</vt:lpstr>
      <vt:lpstr>DY-P</vt:lpstr>
      <vt:lpstr>DYN</vt:lpstr>
      <vt:lpstr>DYN-E</vt:lpstr>
      <vt:lpstr>DYN-P</vt:lpstr>
      <vt:lpstr>DT</vt:lpstr>
      <vt:lpstr>DT-B</vt:lpstr>
      <vt:lpstr>DT-E</vt:lpstr>
      <vt:lpstr>DT-P</vt:lpstr>
      <vt:lpstr>DI</vt:lpstr>
      <vt:lpstr>DI-B</vt:lpstr>
      <vt:lpstr>EasyLock</vt:lpstr>
      <vt:lpstr>DC2</vt:lpstr>
      <vt:lpstr>DC3</vt:lpstr>
      <vt:lpstr>DC2-B</vt:lpstr>
      <vt:lpstr>DC3-B</vt:lpstr>
      <vt:lpstr>DC2-E</vt:lpstr>
      <vt:lpstr>DC3-E</vt:lpstr>
      <vt:lpstr>DC2-P</vt:lpstr>
      <vt:lpstr>DC3-P</vt:lpstr>
      <vt:lpstr>DHI</vt:lpstr>
      <vt:lpstr>DHU</vt:lpstr>
      <vt:lpstr>DH</vt:lpstr>
      <vt:lpstr>DH-E</vt:lpstr>
      <vt:lpstr>DH-P</vt:lpstr>
      <vt:lpstr>TF</vt:lpstr>
      <vt:lpstr>Zen</vt:lpstr>
      <vt:lpstr>Zen-S</vt:lpstr>
      <vt:lpstr>Zen-IB</vt:lpstr>
      <vt:lpstr>Zen-P</vt:lpstr>
      <vt:lpstr>T-Z Cap</vt:lpstr>
      <vt:lpstr>DQ</vt:lpstr>
      <vt:lpstr>DMZ</vt:lpstr>
      <vt:lpstr>DB</vt:lpstr>
      <vt:lpstr>DBU</vt:lpstr>
      <vt:lpstr>DA</vt:lpstr>
      <vt:lpstr>DO</vt:lpstr>
      <vt:lpstr>DW</vt:lpstr>
      <vt:lpstr>OB</vt:lpstr>
      <vt:lpstr>OB-E</vt:lpstr>
      <vt:lpstr>OB-P</vt:lpstr>
      <vt:lpstr>Vika</vt:lpstr>
      <vt:lpstr>DFA</vt:lpstr>
      <vt:lpstr>DF S</vt:lpstr>
      <vt:lpstr>DF-P</vt:lpstr>
      <vt:lpstr>DFX</vt:lpstr>
      <vt:lpstr>DFT</vt:lpstr>
      <vt:lpstr>M</vt:lpstr>
      <vt:lpstr>MA</vt:lpstr>
      <vt:lpstr>MZA</vt:lpstr>
      <vt:lpstr>MOL</vt:lpstr>
      <vt:lpstr>MС</vt:lpstr>
      <vt:lpstr>MM</vt:lpstr>
      <vt:lpstr>MKM</vt:lpstr>
      <vt:lpstr>MGR</vt:lpstr>
      <vt:lpstr>MZС</vt:lpstr>
      <vt:lpstr>MСС</vt:lpstr>
      <vt:lpstr>DML</vt:lpstr>
      <vt:lpstr>OM</vt:lpstr>
      <vt:lpstr>DM</vt:lpstr>
      <vt:lpstr>DOM</vt:lpstr>
      <vt:lpstr>DOMA</vt:lpstr>
      <vt:lpstr>OZ</vt:lpstr>
      <vt:lpstr>DMV</vt:lpstr>
      <vt:lpstr>DMW</vt:lpstr>
      <vt:lpstr>DMA</vt:lpstr>
      <vt:lpstr>DMR</vt:lpstr>
      <vt:lpstr>IZ</vt:lpstr>
      <vt:lpstr>IZD</vt:lpstr>
      <vt:lpstr>IZK</vt:lpstr>
      <vt:lpstr>MTM</vt:lpstr>
      <vt:lpstr>PM</vt:lpstr>
      <vt:lpstr>RC</vt:lpstr>
      <vt:lpstr>CNM</vt:lpstr>
      <vt:lpstr>KN</vt:lpstr>
      <vt:lpstr>FM</vt:lpstr>
      <vt:lpstr>NM</vt:lpstr>
      <vt:lpstr>MV</vt:lpstr>
      <vt:lpstr>MQ</vt:lpstr>
      <vt:lpstr>MV2</vt:lpstr>
      <vt:lpstr>MQ2</vt:lpstr>
      <vt:lpstr>MC5</vt:lpstr>
      <vt:lpstr>MAT</vt:lpstr>
      <vt:lpstr>S</vt:lpstr>
      <vt:lpstr>SB</vt:lpstr>
      <vt:lpstr>SBB</vt:lpstr>
      <vt:lpstr>SM</vt:lpstr>
      <vt:lpstr>SMB</vt:lpstr>
      <vt:lpstr>SMM</vt:lpstr>
      <vt:lpstr>K4</vt:lpstr>
      <vt:lpstr>SX</vt:lpstr>
      <vt:lpstr>Adapt</vt:lpstr>
      <vt:lpstr>Reckap</vt:lpstr>
      <vt:lpstr>SOZ</vt:lpstr>
      <vt:lpstr>SLong</vt:lpstr>
      <vt:lpstr>S8</vt:lpstr>
      <vt:lpstr>SP</vt:lpstr>
      <vt:lpstr>SPP</vt:lpstr>
      <vt:lpstr>SPMU</vt:lpstr>
      <vt:lpstr>SL</vt:lpstr>
      <vt:lpstr>SLU</vt:lpstr>
      <vt:lpstr>KSR</vt:lpstr>
      <vt:lpstr>KSZ</vt:lpstr>
      <vt:lpstr>SR</vt:lpstr>
      <vt:lpstr>FR</vt:lpstr>
      <vt:lpstr>BR</vt:lpstr>
      <vt:lpstr>GR</vt:lpstr>
      <vt:lpstr>GR-M</vt:lpstr>
      <vt:lpstr>NR</vt:lpstr>
      <vt:lpstr>NRK</vt:lpstr>
      <vt:lpstr>SZ</vt:lpstr>
      <vt:lpstr>BZ</vt:lpstr>
      <vt:lpstr>BZK</vt:lpstr>
      <vt:lpstr>NZ</vt:lpstr>
      <vt:lpstr>SG</vt:lpstr>
      <vt:lpstr>BZ SDS</vt:lpstr>
      <vt:lpstr>BZA SDS</vt:lpstr>
      <vt:lpstr>BR SDS</vt:lpstr>
      <vt:lpstr>SA</vt:lpstr>
      <vt:lpstr>OTZ</vt:lpstr>
      <vt:lpstr>Denso</vt:lpstr>
      <vt:lpstr>BF</vt:lpstr>
      <vt:lpstr>TP</vt:lpstr>
      <vt:lpstr>Z-S</vt:lpstr>
      <vt:lpstr>AP</vt:lpstr>
      <vt:lpstr>BK</vt:lpstr>
      <vt:lpstr>KS</vt:lpstr>
      <vt:lpstr>KP</vt:lpstr>
      <vt:lpstr>KPV</vt:lpstr>
      <vt:lpstr>LP</vt:lpstr>
      <vt:lpstr>LM</vt:lpstr>
      <vt:lpstr>KZ</vt:lpstr>
      <vt:lpstr>ET</vt:lpstr>
      <vt:lpstr>ZN</vt:lpstr>
      <vt:lpstr>ZNP</vt:lpstr>
      <vt:lpstr>SNP</vt:lpstr>
      <vt:lpstr>TN</vt:lpstr>
      <vt:lpstr>KMP</vt:lpstr>
      <vt:lpstr>TM</vt:lpstr>
      <vt:lpstr>UD</vt:lpstr>
      <vt:lpstr>KML</vt:lpstr>
      <vt:lpstr>SWP</vt:lpstr>
      <vt:lpstr>SUDM</vt:lpstr>
      <vt:lpstr>OPN</vt:lpstr>
      <vt:lpstr>SWT</vt:lpstr>
      <vt:lpstr>RN</vt:lpstr>
      <vt:lpstr>SW</vt:lpstr>
      <vt:lpstr>DRH</vt:lpstr>
      <vt:lpstr>BH</vt:lpstr>
      <vt:lpstr>Adapt!Область_друку</vt:lpstr>
      <vt:lpstr>AP!Область_друку</vt:lpstr>
      <vt:lpstr>BF!Область_друку</vt:lpstr>
      <vt:lpstr>BH!Область_друку</vt:lpstr>
      <vt:lpstr>BK!Область_друку</vt:lpstr>
      <vt:lpstr>BR!Область_друку</vt:lpstr>
      <vt:lpstr>'BR SDS'!Область_друку</vt:lpstr>
      <vt:lpstr>BZ!Область_друку</vt:lpstr>
      <vt:lpstr>'BZ SDS'!Область_друку</vt:lpstr>
      <vt:lpstr>'BZA SDS'!Область_друку</vt:lpstr>
      <vt:lpstr>BZK!Область_друку</vt:lpstr>
      <vt:lpstr>CNM!Область_друку</vt:lpstr>
      <vt:lpstr>D!Область_друку</vt:lpstr>
      <vt:lpstr>DA!Область_друку</vt:lpstr>
      <vt:lpstr>DB!Область_друку</vt:lpstr>
      <vt:lpstr>DBU!Область_друку</vt:lpstr>
      <vt:lpstr>DC2!Область_друку</vt:lpstr>
      <vt:lpstr>'DC2-B'!Область_друку</vt:lpstr>
      <vt:lpstr>'DC2-E'!Область_друку</vt:lpstr>
      <vt:lpstr>'DC2-P'!Область_друку</vt:lpstr>
      <vt:lpstr>DC3!Область_друку</vt:lpstr>
      <vt:lpstr>'DC3-B'!Область_друку</vt:lpstr>
      <vt:lpstr>'DC3-E'!Область_друку</vt:lpstr>
      <vt:lpstr>'DC3-P'!Область_друку</vt:lpstr>
      <vt:lpstr>DE!Область_друку</vt:lpstr>
      <vt:lpstr>Denso!Область_друку</vt:lpstr>
      <vt:lpstr>'DF S'!Область_друку</vt:lpstr>
      <vt:lpstr>DFA!Область_друку</vt:lpstr>
      <vt:lpstr>'DF-P'!Область_друку</vt:lpstr>
      <vt:lpstr>DFT!Область_друку</vt:lpstr>
      <vt:lpstr>DFX!Область_друку</vt:lpstr>
      <vt:lpstr>'DG-B'!Область_друку</vt:lpstr>
      <vt:lpstr>DGS!Область_друку</vt:lpstr>
      <vt:lpstr>'DGS-B'!Область_друку</vt:lpstr>
      <vt:lpstr>DH!Область_друку</vt:lpstr>
      <vt:lpstr>DHI!Область_друку</vt:lpstr>
      <vt:lpstr>DHU!Область_друку</vt:lpstr>
      <vt:lpstr>DI!Область_друку</vt:lpstr>
      <vt:lpstr>'DI-B'!Область_друку</vt:lpstr>
      <vt:lpstr>DL!Область_друку</vt:lpstr>
      <vt:lpstr>'DLA-E'!Область_друку</vt:lpstr>
      <vt:lpstr>'DLA-I'!Область_друку</vt:lpstr>
      <vt:lpstr>'DLA-IB'!Область_друку</vt:lpstr>
      <vt:lpstr>'DLA-P'!Область_друку</vt:lpstr>
      <vt:lpstr>'DL-B'!Область_друку</vt:lpstr>
      <vt:lpstr>'DL-E'!Область_друку</vt:lpstr>
      <vt:lpstr>'DLN-E'!Область_друку</vt:lpstr>
      <vt:lpstr>'DLN-I'!Область_друку</vt:lpstr>
      <vt:lpstr>'DLN-IB'!Область_друку</vt:lpstr>
      <vt:lpstr>'DLN-P'!Область_друку</vt:lpstr>
      <vt:lpstr>'DL-P'!Область_друку</vt:lpstr>
      <vt:lpstr>DLS!Область_друку</vt:lpstr>
      <vt:lpstr>'DLS-B'!Область_друку</vt:lpstr>
      <vt:lpstr>DM!Область_друку</vt:lpstr>
      <vt:lpstr>DMA!Область_друку</vt:lpstr>
      <vt:lpstr>DML!Область_друку</vt:lpstr>
      <vt:lpstr>DMR!Область_друку</vt:lpstr>
      <vt:lpstr>DMV!Область_друку</vt:lpstr>
      <vt:lpstr>DMW!Область_друку</vt:lpstr>
      <vt:lpstr>DMZ!Область_друку</vt:lpstr>
      <vt:lpstr>DO!Область_друку</vt:lpstr>
      <vt:lpstr>DOM!Область_друку</vt:lpstr>
      <vt:lpstr>DOMA!Область_друку</vt:lpstr>
      <vt:lpstr>DP!Область_друку</vt:lpstr>
      <vt:lpstr>DQ!Область_друку</vt:lpstr>
      <vt:lpstr>DR!Область_друку</vt:lpstr>
      <vt:lpstr>DRH!Область_друку</vt:lpstr>
      <vt:lpstr>DS!Область_друку</vt:lpstr>
      <vt:lpstr>DT!Область_друку</vt:lpstr>
      <vt:lpstr>'DT-B'!Область_друку</vt:lpstr>
      <vt:lpstr>'DT-E'!Область_друку</vt:lpstr>
      <vt:lpstr>'DT-P'!Область_друку</vt:lpstr>
      <vt:lpstr>DV!Область_друку</vt:lpstr>
      <vt:lpstr>DW!Область_друку</vt:lpstr>
      <vt:lpstr>DY!Область_друку</vt:lpstr>
      <vt:lpstr>'DY-B'!Область_друку</vt:lpstr>
      <vt:lpstr>'DY-E'!Область_друку</vt:lpstr>
      <vt:lpstr>DYN!Область_друку</vt:lpstr>
      <vt:lpstr>'DYN-E'!Область_друку</vt:lpstr>
      <vt:lpstr>'DYN-P'!Область_друку</vt:lpstr>
      <vt:lpstr>'DY-P'!Область_друку</vt:lpstr>
      <vt:lpstr>DZ!Область_друку</vt:lpstr>
      <vt:lpstr>'DZ-B'!Область_друку</vt:lpstr>
      <vt:lpstr>'DZ-E'!Область_друку</vt:lpstr>
      <vt:lpstr>'DZ-P'!Область_друку</vt:lpstr>
      <vt:lpstr>DZS!Область_друку</vt:lpstr>
      <vt:lpstr>'DZS-B'!Область_друку</vt:lpstr>
      <vt:lpstr>EasyLock!Область_друку</vt:lpstr>
      <vt:lpstr>ET!Область_друку</vt:lpstr>
      <vt:lpstr>Evgen!Область_друку</vt:lpstr>
      <vt:lpstr>'Evgen B'!Область_друку</vt:lpstr>
      <vt:lpstr>FM!Область_друку</vt:lpstr>
      <vt:lpstr>FR!Область_друку</vt:lpstr>
      <vt:lpstr>GR!Область_друку</vt:lpstr>
      <vt:lpstr>'GR-M'!Область_друку</vt:lpstr>
      <vt:lpstr>IZ!Область_друку</vt:lpstr>
      <vt:lpstr>IZD!Область_друку</vt:lpstr>
      <vt:lpstr>IZK!Область_друку</vt:lpstr>
      <vt:lpstr>K4!Область_друку</vt:lpstr>
      <vt:lpstr>KML!Область_друку</vt:lpstr>
      <vt:lpstr>KMP!Область_друку</vt:lpstr>
      <vt:lpstr>KN!Область_друку</vt:lpstr>
      <vt:lpstr>KP!Область_друку</vt:lpstr>
      <vt:lpstr>KPV!Область_друку</vt:lpstr>
      <vt:lpstr>KS!Область_друку</vt:lpstr>
      <vt:lpstr>KSR!Область_друку</vt:lpstr>
      <vt:lpstr>KSZ!Область_друку</vt:lpstr>
      <vt:lpstr>Kubus!Область_друку</vt:lpstr>
      <vt:lpstr>KZ!Область_друку</vt:lpstr>
      <vt:lpstr>LM!Область_друку</vt:lpstr>
      <vt:lpstr>LP!Область_друку</vt:lpstr>
      <vt:lpstr>M!Область_друку</vt:lpstr>
      <vt:lpstr>MA!Область_друку</vt:lpstr>
      <vt:lpstr>MAT!Область_друку</vt:lpstr>
      <vt:lpstr>MC5!Область_друку</vt:lpstr>
      <vt:lpstr>MGR!Область_друку</vt:lpstr>
      <vt:lpstr>MKM!Область_друку</vt:lpstr>
      <vt:lpstr>MM!Область_друку</vt:lpstr>
      <vt:lpstr>MOL!Область_друку</vt:lpstr>
      <vt:lpstr>MQ!Область_друку</vt:lpstr>
      <vt:lpstr>MQ2!Область_друку</vt:lpstr>
      <vt:lpstr>MTM!Область_друку</vt:lpstr>
      <vt:lpstr>MV!Область_друку</vt:lpstr>
      <vt:lpstr>MV2!Область_друку</vt:lpstr>
      <vt:lpstr>MZA!Область_друку</vt:lpstr>
      <vt:lpstr>MZС!Область_друку</vt:lpstr>
      <vt:lpstr>MС!Область_друку</vt:lpstr>
      <vt:lpstr>MСС!Область_друку</vt:lpstr>
      <vt:lpstr>NM!Область_друку</vt:lpstr>
      <vt:lpstr>NR!Область_друку</vt:lpstr>
      <vt:lpstr>NRK!Область_друку</vt:lpstr>
      <vt:lpstr>NZ!Область_друку</vt:lpstr>
      <vt:lpstr>OB!Область_друку</vt:lpstr>
      <vt:lpstr>'OB-E'!Область_друку</vt:lpstr>
      <vt:lpstr>'OB-P'!Область_друку</vt:lpstr>
      <vt:lpstr>OM!Область_друку</vt:lpstr>
      <vt:lpstr>OPN!Область_друку</vt:lpstr>
      <vt:lpstr>OTZ!Область_друку</vt:lpstr>
      <vt:lpstr>OZ!Область_друку</vt:lpstr>
      <vt:lpstr>PM!Область_друку</vt:lpstr>
      <vt:lpstr>'RC'!Область_друку</vt:lpstr>
      <vt:lpstr>Reckap!Область_друку</vt:lpstr>
      <vt:lpstr>RN!Область_друку</vt:lpstr>
      <vt:lpstr>S!Область_друку</vt:lpstr>
      <vt:lpstr>S8!Область_друку</vt:lpstr>
      <vt:lpstr>SA!Область_друку</vt:lpstr>
      <vt:lpstr>SB!Область_друку</vt:lpstr>
      <vt:lpstr>SBB!Область_друку</vt:lpstr>
      <vt:lpstr>SG!Область_друку</vt:lpstr>
      <vt:lpstr>SL!Область_друку</vt:lpstr>
      <vt:lpstr>SLong!Область_друку</vt:lpstr>
      <vt:lpstr>SLU!Область_друку</vt:lpstr>
      <vt:lpstr>SM!Область_друку</vt:lpstr>
      <vt:lpstr>SMB!Область_друку</vt:lpstr>
      <vt:lpstr>SMM!Область_друку</vt:lpstr>
      <vt:lpstr>SNP!Область_друку</vt:lpstr>
      <vt:lpstr>SOZ!Область_друку</vt:lpstr>
      <vt:lpstr>SP!Область_друку</vt:lpstr>
      <vt:lpstr>SPMU!Область_друку</vt:lpstr>
      <vt:lpstr>SPP!Область_друку</vt:lpstr>
      <vt:lpstr>SR!Область_друку</vt:lpstr>
      <vt:lpstr>SUDM!Область_друку</vt:lpstr>
      <vt:lpstr>SW!Область_друку</vt:lpstr>
      <vt:lpstr>SWP!Область_друку</vt:lpstr>
      <vt:lpstr>SWT!Область_друку</vt:lpstr>
      <vt:lpstr>SX!Область_друку</vt:lpstr>
      <vt:lpstr>SZ!Область_друку</vt:lpstr>
      <vt:lpstr>TF!Область_друку</vt:lpstr>
      <vt:lpstr>TM!Область_друку</vt:lpstr>
      <vt:lpstr>TN!Область_друку</vt:lpstr>
      <vt:lpstr>Tolik!Область_друку</vt:lpstr>
      <vt:lpstr>TP!Область_друку</vt:lpstr>
      <vt:lpstr>'T-Z Cap'!Область_друку</vt:lpstr>
      <vt:lpstr>UD!Область_друку</vt:lpstr>
      <vt:lpstr>Vika!Область_друку</vt:lpstr>
      <vt:lpstr>Zen!Область_друку</vt:lpstr>
      <vt:lpstr>'Zen-IB'!Область_друку</vt:lpstr>
      <vt:lpstr>'Zen-P'!Область_друку</vt:lpstr>
      <vt:lpstr>'Zen-S'!Область_друку</vt:lpstr>
      <vt:lpstr>ZN!Область_друку</vt:lpstr>
      <vt:lpstr>ZNP!Область_друку</vt:lpstr>
      <vt:lpstr>'Z-S'!Область_друку</vt:lpstr>
      <vt:lpstr>'Прайс-лист'!Область_друку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Evgen</cp:lastModifiedBy>
  <cp:lastPrinted>2022-01-25T08:53:20Z</cp:lastPrinted>
  <dcterms:created xsi:type="dcterms:W3CDTF">2021-10-04T14:20:05Z</dcterms:created>
  <dcterms:modified xsi:type="dcterms:W3CDTF">2026-08-26T15:11:26Z</dcterms:modified>
</cp:coreProperties>
</file>